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O:\FINANCIAL MANAGEMENT\Desk files\Finance Business Partner\FY 2021-22\"/>
    </mc:Choice>
  </mc:AlternateContent>
  <xr:revisionPtr revIDLastSave="0" documentId="13_ncr:1_{5DAEF895-E4B8-4938-8728-BFE83F364DFB}"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expenses'!$A$1:$E$35</definedName>
    <definedName name="_xlnm.Print_Area" localSheetId="5">'Gifts and benefits'!$A$1:$F$72</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4" l="1"/>
  <c r="C29" i="3"/>
  <c r="C15" i="2"/>
  <c r="C59" i="1"/>
  <c r="C73" i="1"/>
  <c r="C26" i="1"/>
  <c r="B6" i="13" l="1"/>
  <c r="E60" i="13"/>
  <c r="C60" i="13"/>
  <c r="C63" i="4"/>
  <c r="C62" i="4"/>
  <c r="B60" i="13" l="1"/>
  <c r="B59" i="13"/>
  <c r="D59" i="13"/>
  <c r="B58" i="13"/>
  <c r="D58" i="13"/>
  <c r="D57" i="13"/>
  <c r="B57" i="13"/>
  <c r="D56" i="13"/>
  <c r="B56" i="13"/>
  <c r="D55" i="13"/>
  <c r="B55" i="13"/>
  <c r="B2" i="4"/>
  <c r="B3" i="4"/>
  <c r="B2" i="3"/>
  <c r="B3" i="3"/>
  <c r="B2" i="2"/>
  <c r="B3" i="2"/>
  <c r="B2" i="1"/>
  <c r="B3" i="1"/>
  <c r="F58" i="13" l="1"/>
  <c r="D15" i="2" s="1"/>
  <c r="F60" i="13"/>
  <c r="E61" i="4" s="1"/>
  <c r="F59" i="13"/>
  <c r="D29" i="3" s="1"/>
  <c r="F57" i="13"/>
  <c r="D73" i="1" s="1"/>
  <c r="F56" i="13"/>
  <c r="D59" i="1" s="1"/>
  <c r="F55" i="13"/>
  <c r="D26" i="1" s="1"/>
  <c r="C13" i="13"/>
  <c r="C12" i="13"/>
  <c r="C11" i="13"/>
  <c r="C16" i="13" l="1"/>
  <c r="C17" i="13"/>
  <c r="B5" i="4" l="1"/>
  <c r="B4" i="4"/>
  <c r="B5" i="3"/>
  <c r="B4" i="3"/>
  <c r="B5" i="2"/>
  <c r="B4" i="2"/>
  <c r="B5" i="1"/>
  <c r="B4" i="1"/>
  <c r="C15" i="13" l="1"/>
  <c r="F12" i="13" l="1"/>
  <c r="C61" i="4"/>
  <c r="F11" i="13" s="1"/>
  <c r="F13" i="13" l="1"/>
  <c r="B73" i="1"/>
  <c r="B17" i="13" s="1"/>
  <c r="B59" i="1"/>
  <c r="B16" i="13" s="1"/>
  <c r="B26" i="1"/>
  <c r="B15" i="13" s="1"/>
  <c r="B29" i="3" l="1"/>
  <c r="B13" i="13" s="1"/>
  <c r="B15" i="2"/>
  <c r="B12" i="13" s="1"/>
  <c r="B11" i="13" l="1"/>
  <c r="B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<sst xmlns="http://schemas.openxmlformats.org/spreadsheetml/2006/main" count="511" uniqueCount="279">
  <si>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</si>
  <si>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</si>
  <si>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</si>
  <si>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</si>
  <si>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</si>
  <si>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</si>
  <si>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</si>
  <si>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</si>
  <si>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</si>
  <si>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</si>
  <si>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</si>
  <si>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</si>
  <si>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</si>
  <si>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</si>
  <si>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</si>
  <si>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</si>
  <si>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</si>
  <si>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</si>
  <si>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</si>
  <si>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</si>
  <si>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</si>
  <si>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</si>
  <si>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</si>
  <si>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</si>
  <si>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</si>
  <si>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</si>
  <si>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</si>
  <si>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</si>
  <si>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</si>
  <si>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</si>
  <si>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</si>
  <si>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</si>
  <si>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</si>
  <si>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</si>
  <si>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</si>
  <si>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</si>
  <si>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</si>
  <si>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</si>
  <si>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</si>
  <si>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</si>
  <si>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</si>
  <si>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</si>
  <si>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</si>
  <si>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</si>
  <si>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</si>
  <si>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</si>
  <si>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</si>
  <si>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</si>
  <si>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</si>
  <si>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</si>
  <si>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</si>
  <si>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</si>
  <si>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</si>
  <si>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</si>
  <si>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</si>
  <si>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</si>
  <si>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</si>
  <si>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</si>
  <si>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</si>
  <si>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</si>
  <si>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</si>
  <si>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</si>
  <si>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</si>
  <si>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</si>
  <si>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</si>
  <si>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</si>
  <si>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</si>
  <si>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</si>
  <si>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</si>
  <si>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</si>
  <si>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</si>
  <si>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</si>
  <si>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</si>
  <si>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</si>
  <si>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</si>
  <si>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</si>
  <si>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</si>
  <si>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</si>
  <si>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</si>
  <si>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</si>
  <si>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</si>
  <si>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</si>
  <si>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</si>
  <si>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</si>
  <si>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</si>
  <si>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</si>
  <si>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</si>
  <si>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</si>
  <si>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</si>
  <si>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</si>
  <si>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</si>
  <si>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</si>
  <si>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</si>
  <si>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</si>
  <si>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</si>
  <si>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</si>
  <si>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</si>
  <si>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</si>
  <si>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</si>
  <si>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</si>
  <si>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</si>
  <si>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</si>
  <si>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</si>
  <si>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</si>
  <si>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</si>
  <si>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</si>
  <si>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</si>
  <si>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</si>
  <si>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</si>
  <si>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</si>
  <si>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</si>
  <si>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</si>
  <si>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</si>
  <si>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</si>
  <si>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</si>
  <si>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</si>
  <si>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</si>
  <si>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</si>
  <si>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</si>
  <si>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</si>
  <si>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</si>
  <si>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</si>
  <si>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</si>
  <si>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</si>
  <si>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</si>
  <si>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</si>
  <si>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</si>
  <si>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</si>
  <si>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</si>
  <si>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</si>
  <si>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</si>
  <si>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</si>
  <si>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</si>
  <si>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</si>
  <si>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</si>
  <si>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</si>
  <si>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</si>
  <si>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</si>
  <si>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</si>
  <si>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</si>
  <si>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</si>
  <si>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</si>
  <si>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</si>
  <si>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</si>
  <si>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</si>
  <si>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</si>
  <si>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</si>
  <si>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</si>
  <si>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</si>
  <si>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</si>
  <si>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</si>
  <si>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</si>
  <si>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</si>
  <si>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</si>
  <si>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</si>
  <si>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</si>
  <si>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</si>
  <si>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</si>
  <si>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</si>
  <si>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</si>
  <si>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</si>
  <si>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</si>
  <si>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</si>
  <si>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</si>
  <si>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</si>
  <si>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</si>
  <si>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</si>
  <si>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</si>
  <si>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</si>
  <si>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Peter Mersi</t>
  </si>
  <si>
    <t>Ministry of Transport</t>
  </si>
  <si>
    <t>Wilson Car Parking</t>
  </si>
  <si>
    <t>Wellington</t>
  </si>
  <si>
    <t>Auckland</t>
  </si>
  <si>
    <t>Dinner with Stakeholders</t>
  </si>
  <si>
    <t>Auckland Transport</t>
  </si>
  <si>
    <t>ALR Establishment Unit Board meeting</t>
  </si>
  <si>
    <t>Airfares</t>
  </si>
  <si>
    <t>Accommodation</t>
  </si>
  <si>
    <t>Launch - Rail Safety Week</t>
  </si>
  <si>
    <t>KiwiRail</t>
  </si>
  <si>
    <t>Showcase - Saving Lives Reducing Emissions</t>
  </si>
  <si>
    <t>MTA</t>
  </si>
  <si>
    <t>Forum - Chief Executive Integrity Forum</t>
  </si>
  <si>
    <t>Transparency International NZ</t>
  </si>
  <si>
    <t>Celebration - 50 years Shipping New Zealand</t>
  </si>
  <si>
    <t>Shipping New Zealand</t>
  </si>
  <si>
    <t>Summit - FST Gov New Zealand</t>
  </si>
  <si>
    <t>FST Govt and FST Media</t>
  </si>
  <si>
    <t>Forum - Sustainable Finance Forum</t>
  </si>
  <si>
    <t>The Aotearoa Circle</t>
  </si>
  <si>
    <t xml:space="preserve">Function </t>
  </si>
  <si>
    <t>SenateSHJ</t>
  </si>
  <si>
    <t>Fletcher</t>
  </si>
  <si>
    <t xml:space="preserve">Morning Tea 25 Year Celebration </t>
  </si>
  <si>
    <t>CE LINZ</t>
  </si>
  <si>
    <t>Networking function - Huri Te Ao School of Future Enviroments</t>
  </si>
  <si>
    <t>Breakfast Forum - GHSL Ces</t>
  </si>
  <si>
    <t>Govt Health &amp; Safety Lead</t>
  </si>
  <si>
    <t>Taxi fares</t>
  </si>
  <si>
    <t>Carparking Airport</t>
  </si>
  <si>
    <t>Launch - new name and brand Road Transport Forum</t>
  </si>
  <si>
    <t>Hon Michael Wood</t>
  </si>
  <si>
    <t xml:space="preserve">Forum - Reconnecting New Zealand </t>
  </si>
  <si>
    <t>PM Jacinda Adern</t>
  </si>
  <si>
    <t>Car parking - Airport</t>
  </si>
  <si>
    <t>Awards - Te Hāpai Hapori | Spirit of Service Awards</t>
  </si>
  <si>
    <t>Peter Hughes PSC</t>
  </si>
  <si>
    <t>Workshop and Panel - Public Sector taking the lead to decarbonise New Zealand</t>
  </si>
  <si>
    <t>Genesis/MBIE partnership</t>
  </si>
  <si>
    <t>Passed to SLT colleague</t>
  </si>
  <si>
    <t>Roundtable discussion - TransTasman Business Cirlce</t>
  </si>
  <si>
    <t>Sharron Lloyd, GM</t>
  </si>
  <si>
    <t>Homewood Christmas Ball</t>
  </si>
  <si>
    <t>British High Commissioner</t>
  </si>
  <si>
    <t>Reception - Motu 21st Anniversary Party</t>
  </si>
  <si>
    <t>Motu Trustees and Staff</t>
  </si>
  <si>
    <t>Travel agency charges</t>
  </si>
  <si>
    <t>Watch Party - Diversity Works Awards</t>
  </si>
  <si>
    <t>Heather Baggot, Deputy Comissioner PSC</t>
  </si>
  <si>
    <t>Gift Basket</t>
  </si>
  <si>
    <t>Team at Christchurch Airport</t>
  </si>
  <si>
    <t>Farewell - Lou Sanson</t>
  </si>
  <si>
    <t>Mnister Hon Kiritapu Allan</t>
  </si>
  <si>
    <t>Dinner - Vic Uni Security Sector Profession Development Progamme Accomplishments</t>
  </si>
  <si>
    <t>Vic Uni Security Sector Profession Development Progamme Accomplishments</t>
  </si>
  <si>
    <t>ALR Establishment Unit Board meeting (flights cancelled - 24 August 2021)</t>
  </si>
  <si>
    <t xml:space="preserve">Event - watch party - Rainbow Excellence Awards </t>
  </si>
  <si>
    <t>Vania Llewell, PSC</t>
  </si>
  <si>
    <t>Spirit of Service Award</t>
  </si>
  <si>
    <t>Peter Hughes</t>
  </si>
  <si>
    <t>Launch function - Electric Ferry Ika Rere</t>
  </si>
  <si>
    <t>East West Ferries</t>
  </si>
  <si>
    <t>Function - Back to Business</t>
  </si>
  <si>
    <t>BusinessNZ</t>
  </si>
  <si>
    <t>Book - NZ's Wild Weather</t>
  </si>
  <si>
    <t>Stephen Hunt CE Met Office</t>
  </si>
  <si>
    <t>Ministry library</t>
  </si>
  <si>
    <t>Reception - New Year celebration - Te Papa</t>
  </si>
  <si>
    <t>Te Papa Board and leadership team</t>
  </si>
  <si>
    <t>Infratil Investor Day and Dinner</t>
  </si>
  <si>
    <t>Infratil</t>
  </si>
  <si>
    <t>Campaign launch - Road to Zero</t>
  </si>
  <si>
    <t>Waka Kotahi</t>
  </si>
  <si>
    <t>BEC Breakfast with Minister Energy &amp; Resources</t>
  </si>
  <si>
    <t>Genesis Energy / BusNZ</t>
  </si>
  <si>
    <t xml:space="preserve"> Chief Executive COVID-19 All-of-Government (AOG) Response</t>
  </si>
  <si>
    <t>14 March - 30 June 2022</t>
  </si>
  <si>
    <t>Parliamentary  Reception</t>
  </si>
  <si>
    <t>PM and Dame Therese Walsh and Greg Foran CE Air NZ</t>
  </si>
  <si>
    <t>WHON Pty Ltd (Jeff Wheelan - coach)</t>
  </si>
  <si>
    <t>membership subscription</t>
  </si>
  <si>
    <t>Early Bird discount NZAE</t>
  </si>
  <si>
    <t>Edible christmas treats for 10 people</t>
  </si>
  <si>
    <t>Transport Sector Leaders - end of year meeting</t>
  </si>
  <si>
    <t>Stakeholder visit to Christchurch and HMNZS Aotearoa</t>
  </si>
  <si>
    <t>Christchurch</t>
  </si>
  <si>
    <t>Travel agency charges - distribution fee</t>
  </si>
  <si>
    <t>Travel agency charges - on line booking</t>
  </si>
  <si>
    <t>Travel agency charges - refund fee</t>
  </si>
  <si>
    <t>Official Opening - Transmission Gully</t>
  </si>
  <si>
    <t>NZ SAR Awards</t>
  </si>
  <si>
    <t>Dame Cindy Kiro</t>
  </si>
  <si>
    <t>Residential Professional Development Course - Jeff Whalan Learning Group (28 April - 1 May 2022)</t>
  </si>
  <si>
    <t>Sydney</t>
  </si>
  <si>
    <t xml:space="preserve">Covid 19 travel test - pre departure Syndey </t>
  </si>
  <si>
    <t>Stakeholder event/farewell to Peter Mersi</t>
  </si>
  <si>
    <t>Travel agency charges - Australia distribution fee</t>
  </si>
  <si>
    <t>Travel agency charges - Australia Air Offline</t>
  </si>
  <si>
    <t>Meals</t>
  </si>
  <si>
    <t>International charge back fee</t>
  </si>
  <si>
    <t>Domestic distribution fee</t>
  </si>
  <si>
    <t>Domestic Air Offline</t>
  </si>
  <si>
    <t>Wellington Airport car parking</t>
  </si>
  <si>
    <t>New Zealand Association of Economists (NZAE) - professional membership</t>
  </si>
  <si>
    <t>Outgoing CE Farewell Gift at Stakeholder event (Flowers)</t>
  </si>
  <si>
    <t>Outgoing CE Farewell Gift (Turntable, $300 paid by Ministry of Transport</t>
  </si>
  <si>
    <t>Shared with Ministry's COVID team</t>
  </si>
  <si>
    <t>Audit &amp; Risk Committee Chair;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</si>
</sst>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FF000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8" fillId="0" borderId="0" xfId="0" applyFont="1" applyAlignment="1" applyProtection="1">
      <alignment wrapText="1"/>
      <protection locked="0"/>
    </xf>
    <xf numFmtId="0" fontId="8" fillId="0" borderId="0" xfId="0" applyFont="1" applyProtection="1"/>
    <xf numFmtId="0" fontId="8" fillId="0" borderId="0" xfId="0" applyFont="1" applyProtection="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167" fontId="16" fillId="10" borderId="3" xfId="0" applyNumberFormat="1" applyFont="1" applyFill="1" applyBorder="1" applyAlignment="1" applyProtection="1">
      <alignment vertical="center"/>
      <protection locked="0"/>
    </xf>
    <xf numFmtId="0" fontId="16" fillId="10" borderId="4" xfId="0" applyFont="1" applyFill="1" applyBorder="1" applyAlignment="1" applyProtection="1">
      <alignment horizontal="left" vertical="center" wrapText="1"/>
      <protection locked="0"/>
    </xf>
    <xf numFmtId="0" fontId="16" fillId="10" borderId="4" xfId="0" applyNumberFormat="1" applyFont="1" applyFill="1" applyBorder="1" applyAlignment="1" applyProtection="1">
      <alignment horizontal="left" vertical="center" wrapText="1"/>
      <protection locked="0"/>
    </xf>
    <xf numFmtId="15" fontId="16" fillId="10" borderId="4" xfId="0" applyNumberFormat="1" applyFont="1" applyFill="1" applyBorder="1" applyAlignment="1" applyProtection="1">
      <alignment horizontal="left" vertical="center" wrapText="1"/>
      <protection locked="0"/>
    </xf>
    <xf numFmtId="164" fontId="16" fillId="10" borderId="4" xfId="0" applyNumberFormat="1" applyFont="1" applyFill="1" applyBorder="1" applyAlignment="1" applyProtection="1">
      <alignment horizontal="right" vertical="center" wrapText="1"/>
      <protection locked="0"/>
    </xf>
    <xf numFmtId="0" fontId="16" fillId="10" borderId="5" xfId="0" applyFont="1" applyFill="1" applyBorder="1" applyAlignment="1" applyProtection="1">
      <alignment horizontal="left" vertical="center" wrapText="1"/>
      <protection locked="0"/>
    </xf>
    <xf numFmtId="167" fontId="16" fillId="12" borderId="3" xfId="0" applyNumberFormat="1" applyFont="1" applyFill="1" applyBorder="1" applyAlignment="1" applyProtection="1">
      <alignment vertical="center"/>
      <protection locked="0"/>
    </xf>
    <xf numFmtId="0" fontId="20" fillId="12" borderId="0" xfId="0" applyFont="1" applyFill="1" applyProtection="1">
      <protection locked="0"/>
    </xf>
    <xf numFmtId="0" fontId="20" fillId="12" borderId="4" xfId="0" applyNumberFormat="1" applyFont="1" applyFill="1" applyBorder="1" applyAlignment="1" applyProtection="1">
      <alignment horizontal="left" vertical="center" wrapText="1"/>
      <protection locked="0"/>
    </xf>
    <xf numFmtId="0" fontId="20" fillId="12" borderId="4" xfId="0" applyFont="1" applyFill="1" applyBorder="1" applyAlignment="1" applyProtection="1">
      <alignment horizontal="left" vertical="center" wrapText="1"/>
      <protection locked="0"/>
    </xf>
    <xf numFmtId="164" fontId="16" fillId="12" borderId="4" xfId="0" applyNumberFormat="1" applyFont="1" applyFill="1" applyBorder="1" applyAlignment="1" applyProtection="1">
      <alignment horizontal="right" vertical="center" wrapText="1"/>
      <protection locked="0"/>
    </xf>
    <xf numFmtId="0" fontId="16" fillId="12" borderId="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99FF99"/>
      <color rgb="FFFF9900"/>
      <color rgb="FFCCFF66"/>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9" t="s">
        <v>51</v>
      </c>
      <c r="B1" s="189"/>
      <c r="C1" s="189"/>
      <c r="D1" s="189"/>
      <c r="E1" s="189"/>
      <c r="F1" s="189"/>
      <c r="G1" s="46"/>
      <c r="H1" s="46"/>
      <c r="I1" s="46"/>
      <c r="J1" s="46"/>
      <c r="K1" s="46"/>
    </row>
    <row r="2" spans="1:11" ht="21" customHeight="1" x14ac:dyDescent="0.2">
      <c r="A2" s="4" t="s">
        <v>52</v>
      </c>
      <c r="B2" s="190" t="s">
        <v>170</v>
      </c>
      <c r="C2" s="190"/>
      <c r="D2" s="190"/>
      <c r="E2" s="190"/>
      <c r="F2" s="190"/>
      <c r="G2" s="46"/>
      <c r="H2" s="46"/>
      <c r="I2" s="46"/>
      <c r="J2" s="46"/>
      <c r="K2" s="46"/>
    </row>
    <row r="3" spans="1:11" ht="21" customHeight="1" x14ac:dyDescent="0.2">
      <c r="A3" s="4" t="s">
        <v>53</v>
      </c>
      <c r="B3" s="190" t="s">
        <v>169</v>
      </c>
      <c r="C3" s="190"/>
      <c r="D3" s="190"/>
      <c r="E3" s="190"/>
      <c r="F3" s="190"/>
      <c r="G3" s="46"/>
      <c r="H3" s="46"/>
      <c r="I3" s="46"/>
      <c r="J3" s="46"/>
      <c r="K3" s="46"/>
    </row>
    <row r="4" spans="1:11" ht="21" customHeight="1" x14ac:dyDescent="0.2">
      <c r="A4" s="4" t="s">
        <v>54</v>
      </c>
      <c r="B4" s="191">
        <v>44378</v>
      </c>
      <c r="C4" s="191"/>
      <c r="D4" s="191"/>
      <c r="E4" s="191"/>
      <c r="F4" s="191"/>
      <c r="G4" s="46"/>
      <c r="H4" s="46"/>
      <c r="I4" s="46"/>
      <c r="J4" s="46"/>
      <c r="K4" s="46"/>
    </row>
    <row r="5" spans="1:11" ht="21" customHeight="1" x14ac:dyDescent="0.2">
      <c r="A5" s="4" t="s">
        <v>55</v>
      </c>
      <c r="B5" s="191">
        <v>44742</v>
      </c>
      <c r="C5" s="191"/>
      <c r="D5" s="191"/>
      <c r="E5" s="191"/>
      <c r="F5" s="191"/>
      <c r="G5" s="46"/>
      <c r="H5" s="46"/>
      <c r="I5" s="46"/>
      <c r="J5" s="46"/>
      <c r="K5" s="46"/>
    </row>
    <row r="6" spans="1:11" ht="21" customHeight="1" x14ac:dyDescent="0.2">
      <c r="A6" s="4" t="s">
        <v>56</v>
      </c>
      <c r="B6" s="188" t="str">
        <f>IF(AND(Travel!B7&lt;&gt;A30,Hospitality!B7&lt;&gt;A30,'All other expenses'!B7&lt;&gt;A30,'Gifts and benefits'!B7&lt;&gt;A30),A31,IF(AND(Travel!B7=A30,Hospitality!B7=A30,'All other expenses'!B7=A30,'Gifts and benefits'!B7=A30),A33,A32))</f>
        <v>Data and totals checked on all sheets</v>
      </c>
      <c r="C6" s="188"/>
      <c r="D6" s="188"/>
      <c r="E6" s="188"/>
      <c r="F6" s="188"/>
      <c r="G6" s="34"/>
      <c r="H6" s="46"/>
      <c r="I6" s="46"/>
      <c r="J6" s="46"/>
      <c r="K6" s="46"/>
    </row>
    <row r="7" spans="1:11" ht="21" customHeight="1" x14ac:dyDescent="0.2">
      <c r="A7" s="4" t="s">
        <v>57</v>
      </c>
      <c r="B7" s="187" t="s">
        <v>89</v>
      </c>
      <c r="C7" s="187"/>
      <c r="D7" s="187"/>
      <c r="E7" s="187"/>
      <c r="F7" s="187"/>
      <c r="G7" s="34"/>
      <c r="H7" s="46"/>
      <c r="I7" s="46"/>
      <c r="J7" s="46"/>
      <c r="K7" s="46"/>
    </row>
    <row r="8" spans="1:11" ht="21" customHeight="1" x14ac:dyDescent="0.2">
      <c r="A8" s="4" t="s">
        <v>59</v>
      </c>
      <c r="B8" s="187" t="s">
        <v>278</v>
      </c>
      <c r="C8" s="187"/>
      <c r="D8" s="187"/>
      <c r="E8" s="187"/>
      <c r="F8" s="187"/>
      <c r="G8" s="34"/>
      <c r="H8" s="46"/>
      <c r="I8" s="46"/>
      <c r="J8" s="46"/>
      <c r="K8" s="46"/>
    </row>
    <row r="9" spans="1:11" ht="66.75" customHeight="1" x14ac:dyDescent="0.2">
      <c r="A9" s="186" t="s">
        <v>60</v>
      </c>
      <c r="B9" s="186"/>
      <c r="C9" s="186"/>
      <c r="D9" s="186"/>
      <c r="E9" s="186"/>
      <c r="F9" s="186"/>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5346.7999999999993</v>
      </c>
      <c r="C11" s="102" t="str">
        <f>IF(Travel!B6="",A34,Travel!B6)</f>
        <v>Figures exclude GST</v>
      </c>
      <c r="D11" s="8"/>
      <c r="E11" s="10" t="s">
        <v>66</v>
      </c>
      <c r="F11" s="56">
        <f>'Gifts and benefits'!C61</f>
        <v>36</v>
      </c>
      <c r="G11" s="47"/>
      <c r="H11" s="47"/>
      <c r="I11" s="47"/>
      <c r="J11" s="47"/>
      <c r="K11" s="47"/>
    </row>
    <row r="12" spans="1:11" ht="27.75" customHeight="1" x14ac:dyDescent="0.2">
      <c r="A12" s="10" t="s">
        <v>24</v>
      </c>
      <c r="B12" s="94">
        <f>Hospitality!B15</f>
        <v>32.14</v>
      </c>
      <c r="C12" s="102" t="str">
        <f>IF(Hospitality!B6="",A34,Hospitality!B6)</f>
        <v>Figures exclude GST</v>
      </c>
      <c r="D12" s="8"/>
      <c r="E12" s="10" t="s">
        <v>67</v>
      </c>
      <c r="F12" s="56">
        <f>'Gifts and benefits'!C62</f>
        <v>14</v>
      </c>
      <c r="G12" s="47"/>
      <c r="H12" s="47"/>
      <c r="I12" s="47"/>
      <c r="J12" s="47"/>
      <c r="K12" s="47"/>
    </row>
    <row r="13" spans="1:11" ht="27.75" customHeight="1" x14ac:dyDescent="0.2">
      <c r="A13" s="10" t="s">
        <v>68</v>
      </c>
      <c r="B13" s="94">
        <f>'All other expenses'!B29</f>
        <v>17928.039999999994</v>
      </c>
      <c r="C13" s="102" t="str">
        <f>IF('All other expenses'!B6="",A34,'All other expenses'!B6)</f>
        <v>Figures exclude GST</v>
      </c>
      <c r="D13" s="8"/>
      <c r="E13" s="10" t="s">
        <v>69</v>
      </c>
      <c r="F13" s="56">
        <f>'Gifts and benefits'!C63</f>
        <v>22</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Travel!B26</f>
        <v>3335.06</v>
      </c>
      <c r="C15" s="104" t="str">
        <f>C11</f>
        <v>Figures exclude GST</v>
      </c>
      <c r="D15" s="8"/>
      <c r="E15" s="8"/>
      <c r="F15" s="58"/>
      <c r="G15" s="46"/>
      <c r="H15" s="46"/>
      <c r="I15" s="46"/>
      <c r="J15" s="46"/>
      <c r="K15" s="46"/>
    </row>
    <row r="16" spans="1:11" ht="27.75" customHeight="1" x14ac:dyDescent="0.2">
      <c r="A16" s="11" t="s">
        <v>71</v>
      </c>
      <c r="B16" s="96">
        <f>Travel!B59</f>
        <v>2011.7399999999998</v>
      </c>
      <c r="C16" s="104" t="str">
        <f>C11</f>
        <v>Figures exclude GST</v>
      </c>
      <c r="D16" s="59"/>
      <c r="E16" s="8"/>
      <c r="F16" s="60"/>
      <c r="G16" s="46"/>
      <c r="H16" s="46"/>
      <c r="I16" s="46"/>
      <c r="J16" s="46"/>
      <c r="K16" s="46"/>
    </row>
    <row r="17" spans="1:11" ht="27.75" customHeight="1" x14ac:dyDescent="0.2">
      <c r="A17" s="11" t="s">
        <v>72</v>
      </c>
      <c r="B17" s="96">
        <f>Travel!B73</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COUNT(Travel!B12:B25)</f>
        <v>11</v>
      </c>
      <c r="C55" s="111"/>
      <c r="D55" s="111">
        <f>COUNTIF(Travel!D12:D25,"*")</f>
        <v>11</v>
      </c>
      <c r="E55" s="112"/>
      <c r="F55" s="112" t="b">
        <f>MIN(B55,D55)=MAX(B55,D55)</f>
        <v>1</v>
      </c>
      <c r="G55" s="46"/>
      <c r="H55" s="46"/>
      <c r="I55" s="46"/>
      <c r="J55" s="46"/>
      <c r="K55" s="46"/>
    </row>
    <row r="56" spans="1:11" hidden="1" x14ac:dyDescent="0.2">
      <c r="A56" s="121" t="s">
        <v>105</v>
      </c>
      <c r="B56" s="111">
        <f>COUNT(Travel!B30:B58)</f>
        <v>27</v>
      </c>
      <c r="C56" s="111"/>
      <c r="D56" s="111">
        <f>COUNTIF(Travel!D30:D58,"*")</f>
        <v>27</v>
      </c>
      <c r="E56" s="112"/>
      <c r="F56" s="112" t="b">
        <f>MIN(B56,D56)=MAX(B56,D56)</f>
        <v>1</v>
      </c>
    </row>
    <row r="57" spans="1:11" hidden="1" x14ac:dyDescent="0.2">
      <c r="A57" s="122"/>
      <c r="B57" s="111">
        <f>COUNT(Travel!B63:B72)</f>
        <v>0</v>
      </c>
      <c r="C57" s="111"/>
      <c r="D57" s="111">
        <f>COUNTIF(Travel!D63:D72,"*")</f>
        <v>0</v>
      </c>
      <c r="E57" s="112"/>
      <c r="F57" s="112" t="b">
        <f>MIN(B57,D57)=MAX(B57,D57)</f>
        <v>1</v>
      </c>
    </row>
    <row r="58" spans="1:11" hidden="1" x14ac:dyDescent="0.2">
      <c r="A58" s="123" t="s">
        <v>106</v>
      </c>
      <c r="B58" s="113">
        <f>COUNT(Hospitality!B11:B14)</f>
        <v>1</v>
      </c>
      <c r="C58" s="113"/>
      <c r="D58" s="113">
        <f>COUNTIF(Hospitality!D11:D14,"*")</f>
        <v>1</v>
      </c>
      <c r="E58" s="114"/>
      <c r="F58" s="114" t="b">
        <f>MIN(B58,D58)=MAX(B58,D58)</f>
        <v>1</v>
      </c>
    </row>
    <row r="59" spans="1:11" hidden="1" x14ac:dyDescent="0.2">
      <c r="A59" s="124" t="s">
        <v>107</v>
      </c>
      <c r="B59" s="112">
        <f>COUNT('All other expenses'!B11:B28)</f>
        <v>16</v>
      </c>
      <c r="C59" s="112"/>
      <c r="D59" s="112">
        <f>COUNTIF('All other expenses'!D11:D28,"*")</f>
        <v>3</v>
      </c>
      <c r="E59" s="112"/>
      <c r="F59" s="112" t="b">
        <f>MIN(B59,D59)=MAX(B59,D59)</f>
        <v>0</v>
      </c>
    </row>
    <row r="60" spans="1:11" hidden="1" x14ac:dyDescent="0.2">
      <c r="A60" s="123" t="s">
        <v>108</v>
      </c>
      <c r="B60" s="113">
        <f>COUNTIF('Gifts and benefits'!B11:B60,"*")</f>
        <v>37</v>
      </c>
      <c r="C60" s="113">
        <f>COUNTIF('Gifts and benefits'!C11:C60,"*")</f>
        <v>36</v>
      </c>
      <c r="D60" s="113"/>
      <c r="E60" s="113">
        <f>COUNTA('Gifts and benefits'!E11:E60)</f>
        <v>36</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3"/>
  <sheetViews>
    <sheetView zoomScaleNormal="100" workbookViewId="0">
      <selection activeCell="F11" sqref="F1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9" t="s">
        <v>109</v>
      </c>
      <c r="B1" s="189"/>
      <c r="C1" s="189"/>
      <c r="D1" s="189"/>
      <c r="E1" s="189"/>
      <c r="F1" s="46"/>
    </row>
    <row r="2" spans="1:6" ht="21" customHeight="1" x14ac:dyDescent="0.2">
      <c r="A2" s="4" t="s">
        <v>52</v>
      </c>
      <c r="B2" s="192" t="str">
        <f>'Summary and sign-off'!B2:F2</f>
        <v>Ministry of Transport</v>
      </c>
      <c r="C2" s="192"/>
      <c r="D2" s="192"/>
      <c r="E2" s="192"/>
      <c r="F2" s="46"/>
    </row>
    <row r="3" spans="1:6" ht="21" customHeight="1" x14ac:dyDescent="0.2">
      <c r="A3" s="4" t="s">
        <v>110</v>
      </c>
      <c r="B3" s="192" t="str">
        <f>'Summary and sign-off'!B3:F3</f>
        <v>Peter Mersi</v>
      </c>
      <c r="C3" s="192"/>
      <c r="D3" s="192"/>
      <c r="E3" s="192"/>
      <c r="F3" s="46"/>
    </row>
    <row r="4" spans="1:6" ht="21" customHeight="1" x14ac:dyDescent="0.2">
      <c r="A4" s="4" t="s">
        <v>111</v>
      </c>
      <c r="B4" s="192">
        <f>'Summary and sign-off'!B4:F4</f>
        <v>44378</v>
      </c>
      <c r="C4" s="192"/>
      <c r="D4" s="192"/>
      <c r="E4" s="192"/>
      <c r="F4" s="46"/>
    </row>
    <row r="5" spans="1:6" ht="21" customHeight="1" x14ac:dyDescent="0.2">
      <c r="A5" s="4" t="s">
        <v>112</v>
      </c>
      <c r="B5" s="192">
        <f>'Summary and sign-off'!B5:F5</f>
        <v>44742</v>
      </c>
      <c r="C5" s="192"/>
      <c r="D5" s="192"/>
      <c r="E5" s="192"/>
      <c r="F5" s="46"/>
    </row>
    <row r="6" spans="1:6" ht="21" customHeight="1" x14ac:dyDescent="0.2">
      <c r="A6" s="4" t="s">
        <v>113</v>
      </c>
      <c r="B6" s="187" t="s">
        <v>81</v>
      </c>
      <c r="C6" s="187"/>
      <c r="D6" s="187"/>
      <c r="E6" s="187"/>
      <c r="F6" s="46"/>
    </row>
    <row r="7" spans="1:6" ht="21" customHeight="1" x14ac:dyDescent="0.2">
      <c r="A7" s="4" t="s">
        <v>56</v>
      </c>
      <c r="B7" s="187" t="s">
        <v>83</v>
      </c>
      <c r="C7" s="187"/>
      <c r="D7" s="187"/>
      <c r="E7" s="187"/>
      <c r="F7" s="46"/>
    </row>
    <row r="8" spans="1:6" ht="36" customHeight="1" x14ac:dyDescent="0.2">
      <c r="A8" s="195" t="s">
        <v>114</v>
      </c>
      <c r="B8" s="196"/>
      <c r="C8" s="196"/>
      <c r="D8" s="196"/>
      <c r="E8" s="196"/>
      <c r="F8" s="22"/>
    </row>
    <row r="9" spans="1:6" ht="36" customHeight="1" x14ac:dyDescent="0.2">
      <c r="A9" s="197" t="s">
        <v>115</v>
      </c>
      <c r="B9" s="198"/>
      <c r="C9" s="198"/>
      <c r="D9" s="198"/>
      <c r="E9" s="198"/>
      <c r="F9" s="22"/>
    </row>
    <row r="10" spans="1:6" ht="24.75" customHeight="1" x14ac:dyDescent="0.2">
      <c r="A10" s="194" t="s">
        <v>116</v>
      </c>
      <c r="B10" s="199"/>
      <c r="C10" s="194"/>
      <c r="D10" s="194"/>
      <c r="E10" s="194"/>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ht="25.5" x14ac:dyDescent="0.2">
      <c r="A13" s="157">
        <v>44679</v>
      </c>
      <c r="B13" s="158">
        <v>2060.9899999999998</v>
      </c>
      <c r="C13" s="159" t="s">
        <v>263</v>
      </c>
      <c r="D13" s="159" t="s">
        <v>177</v>
      </c>
      <c r="E13" s="160" t="s">
        <v>264</v>
      </c>
      <c r="F13" s="169"/>
    </row>
    <row r="14" spans="1:6" s="87" customFormat="1" ht="25.5" x14ac:dyDescent="0.2">
      <c r="A14" s="157">
        <v>44679</v>
      </c>
      <c r="B14" s="158">
        <v>942</v>
      </c>
      <c r="C14" s="159" t="s">
        <v>263</v>
      </c>
      <c r="D14" s="159" t="s">
        <v>178</v>
      </c>
      <c r="E14" s="160" t="s">
        <v>264</v>
      </c>
      <c r="F14" s="169"/>
    </row>
    <row r="15" spans="1:6" s="87" customFormat="1" ht="25.5" x14ac:dyDescent="0.2">
      <c r="A15" s="157">
        <v>44681</v>
      </c>
      <c r="B15" s="158">
        <v>12</v>
      </c>
      <c r="C15" s="159" t="s">
        <v>263</v>
      </c>
      <c r="D15" s="159" t="s">
        <v>267</v>
      </c>
      <c r="E15" s="160" t="s">
        <v>264</v>
      </c>
      <c r="F15" s="169"/>
    </row>
    <row r="16" spans="1:6" s="87" customFormat="1" ht="25.5" x14ac:dyDescent="0.2">
      <c r="A16" s="157">
        <v>44681</v>
      </c>
      <c r="B16" s="158">
        <v>15</v>
      </c>
      <c r="C16" s="159" t="s">
        <v>263</v>
      </c>
      <c r="D16" s="159" t="s">
        <v>268</v>
      </c>
      <c r="E16" s="160"/>
      <c r="F16" s="1"/>
    </row>
    <row r="17" spans="1:6" s="87" customFormat="1" ht="25.5" x14ac:dyDescent="0.2">
      <c r="A17" s="157">
        <v>44681</v>
      </c>
      <c r="B17" s="158">
        <v>15</v>
      </c>
      <c r="C17" s="159" t="s">
        <v>263</v>
      </c>
      <c r="D17" s="159" t="s">
        <v>268</v>
      </c>
      <c r="E17" s="160"/>
      <c r="F17" s="1"/>
    </row>
    <row r="18" spans="1:6" s="87" customFormat="1" ht="25.5" x14ac:dyDescent="0.2">
      <c r="A18" s="157">
        <v>44681</v>
      </c>
      <c r="B18" s="158">
        <v>16</v>
      </c>
      <c r="C18" s="159" t="s">
        <v>263</v>
      </c>
      <c r="D18" s="159" t="s">
        <v>268</v>
      </c>
      <c r="E18" s="160"/>
      <c r="F18" s="1"/>
    </row>
    <row r="19" spans="1:6" s="87" customFormat="1" ht="25.5" x14ac:dyDescent="0.2">
      <c r="A19" s="157">
        <v>44681</v>
      </c>
      <c r="B19" s="158">
        <v>5</v>
      </c>
      <c r="C19" s="159" t="s">
        <v>263</v>
      </c>
      <c r="D19" s="159" t="s">
        <v>270</v>
      </c>
      <c r="E19" s="160"/>
      <c r="F19" s="1"/>
    </row>
    <row r="20" spans="1:6" s="87" customFormat="1" ht="25.5" x14ac:dyDescent="0.2">
      <c r="A20" s="157">
        <v>44686</v>
      </c>
      <c r="B20" s="158">
        <v>82.61</v>
      </c>
      <c r="C20" s="159" t="s">
        <v>263</v>
      </c>
      <c r="D20" s="159" t="s">
        <v>265</v>
      </c>
      <c r="E20" s="160" t="s">
        <v>264</v>
      </c>
      <c r="F20" s="1"/>
    </row>
    <row r="21" spans="1:6" s="87" customFormat="1" ht="25.5" x14ac:dyDescent="0.2">
      <c r="A21" s="157">
        <v>44712</v>
      </c>
      <c r="B21" s="158">
        <v>39.119999999999997</v>
      </c>
      <c r="C21" s="159" t="s">
        <v>263</v>
      </c>
      <c r="D21" s="159" t="s">
        <v>269</v>
      </c>
      <c r="E21" s="160" t="s">
        <v>264</v>
      </c>
      <c r="F21" s="1"/>
    </row>
    <row r="22" spans="1:6" s="87" customFormat="1" ht="25.5" x14ac:dyDescent="0.2">
      <c r="A22" s="157">
        <v>44712</v>
      </c>
      <c r="B22" s="158">
        <v>64.63</v>
      </c>
      <c r="C22" s="159" t="s">
        <v>263</v>
      </c>
      <c r="D22" s="159" t="s">
        <v>199</v>
      </c>
      <c r="E22" s="160" t="s">
        <v>264</v>
      </c>
      <c r="F22" s="1"/>
    </row>
    <row r="23" spans="1:6" s="87" customFormat="1" ht="25.5" x14ac:dyDescent="0.2">
      <c r="A23" s="157">
        <v>44712</v>
      </c>
      <c r="B23" s="158">
        <v>82.71</v>
      </c>
      <c r="C23" s="159" t="s">
        <v>263</v>
      </c>
      <c r="D23" s="159" t="s">
        <v>199</v>
      </c>
      <c r="E23" s="160" t="s">
        <v>264</v>
      </c>
      <c r="F23" s="1"/>
    </row>
    <row r="24" spans="1:6" s="87" customFormat="1" x14ac:dyDescent="0.2">
      <c r="A24" s="161"/>
      <c r="B24" s="158"/>
      <c r="C24" s="159"/>
      <c r="D24" s="159"/>
      <c r="E24" s="160"/>
      <c r="F24" s="1"/>
    </row>
    <row r="25" spans="1:6" s="87" customFormat="1" hidden="1" x14ac:dyDescent="0.2">
      <c r="A25" s="143"/>
      <c r="B25" s="144"/>
      <c r="C25" s="145"/>
      <c r="D25" s="145"/>
      <c r="E25" s="146"/>
      <c r="F25" s="1"/>
    </row>
    <row r="26" spans="1:6" ht="19.5" customHeight="1" x14ac:dyDescent="0.2">
      <c r="A26" s="107" t="s">
        <v>122</v>
      </c>
      <c r="B26" s="108">
        <f>SUM(B12:B25)</f>
        <v>3335.06</v>
      </c>
      <c r="C26" s="168" t="str">
        <f>IF(SUBTOTAL(3,B12:B25)=SUBTOTAL(103,B12:B25),'Summary and sign-off'!$A$48,'Summary and sign-off'!$A$49)</f>
        <v>Check - there are no hidden rows with data</v>
      </c>
      <c r="D26" s="193" t="str">
        <f>IF('Summary and sign-off'!F55='Summary and sign-off'!F54,'Summary and sign-off'!A51,'Summary and sign-off'!A50)</f>
        <v>Check - each entry provides sufficient information</v>
      </c>
      <c r="E26" s="193"/>
      <c r="F26" s="46"/>
    </row>
    <row r="27" spans="1:6" ht="10.5" customHeight="1" x14ac:dyDescent="0.2">
      <c r="A27" s="27"/>
      <c r="B27" s="22"/>
      <c r="C27" s="27"/>
      <c r="D27" s="27"/>
      <c r="E27" s="27"/>
      <c r="F27" s="27"/>
    </row>
    <row r="28" spans="1:6" ht="24.75" customHeight="1" x14ac:dyDescent="0.2">
      <c r="A28" s="194" t="s">
        <v>123</v>
      </c>
      <c r="B28" s="194"/>
      <c r="C28" s="194"/>
      <c r="D28" s="194"/>
      <c r="E28" s="194"/>
      <c r="F28" s="47"/>
    </row>
    <row r="29" spans="1:6" ht="27" customHeight="1" x14ac:dyDescent="0.2">
      <c r="A29" s="35" t="s">
        <v>117</v>
      </c>
      <c r="B29" s="35" t="s">
        <v>62</v>
      </c>
      <c r="C29" s="35" t="s">
        <v>124</v>
      </c>
      <c r="D29" s="35" t="s">
        <v>120</v>
      </c>
      <c r="E29" s="35" t="s">
        <v>121</v>
      </c>
      <c r="F29" s="48"/>
    </row>
    <row r="30" spans="1:6" s="87" customFormat="1" hidden="1" x14ac:dyDescent="0.2">
      <c r="A30" s="133"/>
      <c r="B30" s="134"/>
      <c r="C30" s="135"/>
      <c r="D30" s="135"/>
      <c r="E30" s="136"/>
      <c r="F30" s="1"/>
    </row>
    <row r="31" spans="1:6" s="87" customFormat="1" x14ac:dyDescent="0.2">
      <c r="A31" s="157">
        <v>44390</v>
      </c>
      <c r="B31" s="158">
        <v>502.22</v>
      </c>
      <c r="C31" s="159" t="s">
        <v>176</v>
      </c>
      <c r="D31" s="159" t="s">
        <v>177</v>
      </c>
      <c r="E31" s="160" t="s">
        <v>173</v>
      </c>
      <c r="F31" s="169"/>
    </row>
    <row r="32" spans="1:6" s="87" customFormat="1" x14ac:dyDescent="0.2">
      <c r="A32" s="157">
        <v>44390</v>
      </c>
      <c r="B32" s="158">
        <v>160</v>
      </c>
      <c r="C32" s="159" t="s">
        <v>176</v>
      </c>
      <c r="D32" s="159" t="s">
        <v>178</v>
      </c>
      <c r="E32" s="160" t="s">
        <v>173</v>
      </c>
      <c r="F32" s="169"/>
    </row>
    <row r="33" spans="1:6" s="87" customFormat="1" x14ac:dyDescent="0.2">
      <c r="A33" s="157">
        <v>44390</v>
      </c>
      <c r="B33" s="158">
        <v>5</v>
      </c>
      <c r="C33" s="159" t="s">
        <v>176</v>
      </c>
      <c r="D33" s="159" t="s">
        <v>217</v>
      </c>
      <c r="E33" s="160"/>
      <c r="F33" s="169"/>
    </row>
    <row r="34" spans="1:6" s="87" customFormat="1" x14ac:dyDescent="0.2">
      <c r="A34" s="157">
        <v>44390</v>
      </c>
      <c r="B34" s="158">
        <v>15</v>
      </c>
      <c r="C34" s="159" t="s">
        <v>176</v>
      </c>
      <c r="D34" s="159" t="s">
        <v>217</v>
      </c>
      <c r="E34" s="160"/>
      <c r="F34" s="169"/>
    </row>
    <row r="35" spans="1:6" s="87" customFormat="1" x14ac:dyDescent="0.2">
      <c r="A35" s="157">
        <v>44390</v>
      </c>
      <c r="B35" s="158">
        <v>8</v>
      </c>
      <c r="C35" s="159" t="s">
        <v>176</v>
      </c>
      <c r="D35" s="159" t="s">
        <v>217</v>
      </c>
      <c r="E35" s="160"/>
      <c r="F35" s="169"/>
    </row>
    <row r="36" spans="1:6" s="87" customFormat="1" x14ac:dyDescent="0.2">
      <c r="A36" s="157">
        <v>44390</v>
      </c>
      <c r="B36" s="158">
        <v>77.13</v>
      </c>
      <c r="C36" s="159" t="s">
        <v>176</v>
      </c>
      <c r="D36" s="159" t="s">
        <v>199</v>
      </c>
      <c r="E36" s="160" t="s">
        <v>173</v>
      </c>
      <c r="F36" s="169"/>
    </row>
    <row r="37" spans="1:6" s="87" customFormat="1" x14ac:dyDescent="0.2">
      <c r="A37" s="157">
        <v>44390</v>
      </c>
      <c r="B37" s="158">
        <v>70.17</v>
      </c>
      <c r="C37" s="159" t="s">
        <v>176</v>
      </c>
      <c r="D37" s="159" t="s">
        <v>199</v>
      </c>
      <c r="E37" s="160" t="s">
        <v>173</v>
      </c>
      <c r="F37" s="169"/>
    </row>
    <row r="38" spans="1:6" s="87" customFormat="1" x14ac:dyDescent="0.2">
      <c r="A38" s="157">
        <v>44390</v>
      </c>
      <c r="B38" s="158">
        <v>53.04</v>
      </c>
      <c r="C38" s="159" t="s">
        <v>176</v>
      </c>
      <c r="D38" s="159" t="s">
        <v>200</v>
      </c>
      <c r="E38" s="160" t="s">
        <v>172</v>
      </c>
      <c r="F38" s="169"/>
    </row>
    <row r="39" spans="1:6" s="87" customFormat="1" x14ac:dyDescent="0.2">
      <c r="A39" s="157">
        <v>44418</v>
      </c>
      <c r="B39" s="158">
        <v>331.47</v>
      </c>
      <c r="C39" s="159" t="s">
        <v>176</v>
      </c>
      <c r="D39" s="159" t="s">
        <v>177</v>
      </c>
      <c r="E39" s="160" t="s">
        <v>173</v>
      </c>
    </row>
    <row r="40" spans="1:6" s="87" customFormat="1" x14ac:dyDescent="0.2">
      <c r="A40" s="157">
        <v>44418</v>
      </c>
      <c r="B40" s="158">
        <v>82.66</v>
      </c>
      <c r="C40" s="159" t="s">
        <v>176</v>
      </c>
      <c r="D40" s="159" t="s">
        <v>217</v>
      </c>
      <c r="E40" s="160"/>
      <c r="F40" s="169"/>
    </row>
    <row r="41" spans="1:6" s="87" customFormat="1" x14ac:dyDescent="0.2">
      <c r="A41" s="157">
        <v>44418</v>
      </c>
      <c r="B41" s="158">
        <v>15</v>
      </c>
      <c r="C41" s="159" t="s">
        <v>176</v>
      </c>
      <c r="D41" s="159" t="s">
        <v>217</v>
      </c>
      <c r="E41" s="160"/>
      <c r="F41" s="169"/>
    </row>
    <row r="42" spans="1:6" s="87" customFormat="1" x14ac:dyDescent="0.2">
      <c r="A42" s="157">
        <v>44418</v>
      </c>
      <c r="B42" s="158">
        <v>15</v>
      </c>
      <c r="C42" s="159" t="s">
        <v>176</v>
      </c>
      <c r="D42" s="159" t="s">
        <v>217</v>
      </c>
      <c r="E42" s="160"/>
      <c r="F42" s="169"/>
    </row>
    <row r="43" spans="1:6" s="87" customFormat="1" x14ac:dyDescent="0.2">
      <c r="A43" s="157">
        <v>44418</v>
      </c>
      <c r="B43" s="158">
        <v>29.57</v>
      </c>
      <c r="C43" s="159" t="s">
        <v>176</v>
      </c>
      <c r="D43" s="159" t="s">
        <v>205</v>
      </c>
      <c r="E43" s="160" t="s">
        <v>172</v>
      </c>
      <c r="F43" s="1"/>
    </row>
    <row r="44" spans="1:6" s="87" customFormat="1" x14ac:dyDescent="0.2">
      <c r="A44" s="157">
        <v>44418</v>
      </c>
      <c r="B44" s="158">
        <v>80.260000000000005</v>
      </c>
      <c r="C44" s="159" t="s">
        <v>176</v>
      </c>
      <c r="D44" s="159" t="s">
        <v>199</v>
      </c>
      <c r="E44" s="160" t="s">
        <v>173</v>
      </c>
      <c r="F44" s="169"/>
    </row>
    <row r="45" spans="1:6" s="87" customFormat="1" x14ac:dyDescent="0.2">
      <c r="A45" s="157">
        <v>44418</v>
      </c>
      <c r="B45" s="158">
        <v>73.48</v>
      </c>
      <c r="C45" s="159" t="s">
        <v>176</v>
      </c>
      <c r="D45" s="159" t="s">
        <v>199</v>
      </c>
      <c r="E45" s="160" t="s">
        <v>173</v>
      </c>
      <c r="F45" s="169"/>
    </row>
    <row r="46" spans="1:6" s="87" customFormat="1" x14ac:dyDescent="0.2">
      <c r="A46" s="157">
        <v>44439</v>
      </c>
      <c r="B46" s="158">
        <v>15</v>
      </c>
      <c r="C46" s="159" t="s">
        <v>226</v>
      </c>
      <c r="D46" s="159" t="s">
        <v>217</v>
      </c>
      <c r="E46" s="160"/>
      <c r="F46" s="1"/>
    </row>
    <row r="47" spans="1:6" s="87" customFormat="1" x14ac:dyDescent="0.2">
      <c r="A47" s="157">
        <v>44439</v>
      </c>
      <c r="B47" s="158">
        <v>10</v>
      </c>
      <c r="C47" s="159" t="s">
        <v>226</v>
      </c>
      <c r="D47" s="159" t="s">
        <v>217</v>
      </c>
      <c r="E47" s="160"/>
      <c r="F47" s="1"/>
    </row>
    <row r="48" spans="1:6" s="87" customFormat="1" x14ac:dyDescent="0.2">
      <c r="A48" s="157">
        <v>44439</v>
      </c>
      <c r="B48" s="158">
        <v>8</v>
      </c>
      <c r="C48" s="159" t="s">
        <v>226</v>
      </c>
      <c r="D48" s="159" t="s">
        <v>217</v>
      </c>
      <c r="E48" s="160"/>
      <c r="F48" s="1"/>
    </row>
    <row r="49" spans="1:6" s="87" customFormat="1" x14ac:dyDescent="0.2">
      <c r="A49" s="157">
        <v>44620</v>
      </c>
      <c r="B49" s="158">
        <v>15</v>
      </c>
      <c r="C49" s="159" t="s">
        <v>255</v>
      </c>
      <c r="D49" s="159" t="s">
        <v>258</v>
      </c>
      <c r="E49" s="160" t="s">
        <v>256</v>
      </c>
      <c r="F49" s="169"/>
    </row>
    <row r="50" spans="1:6" s="87" customFormat="1" x14ac:dyDescent="0.2">
      <c r="A50" s="157">
        <v>44620</v>
      </c>
      <c r="B50" s="158">
        <v>4</v>
      </c>
      <c r="C50" s="159" t="s">
        <v>255</v>
      </c>
      <c r="D50" s="159" t="s">
        <v>257</v>
      </c>
      <c r="E50" s="160"/>
      <c r="F50" s="1"/>
    </row>
    <row r="51" spans="1:6" s="87" customFormat="1" x14ac:dyDescent="0.2">
      <c r="A51" s="157">
        <v>44620</v>
      </c>
      <c r="B51" s="158">
        <v>10</v>
      </c>
      <c r="C51" s="159" t="s">
        <v>255</v>
      </c>
      <c r="D51" s="159" t="s">
        <v>259</v>
      </c>
      <c r="E51" s="160"/>
      <c r="F51" s="1"/>
    </row>
    <row r="52" spans="1:6" s="87" customFormat="1" x14ac:dyDescent="0.2">
      <c r="A52" s="157">
        <v>44740</v>
      </c>
      <c r="B52" s="158">
        <v>34.78</v>
      </c>
      <c r="C52" s="159" t="s">
        <v>266</v>
      </c>
      <c r="D52" s="159" t="s">
        <v>273</v>
      </c>
      <c r="E52" s="160"/>
      <c r="F52" s="1"/>
    </row>
    <row r="53" spans="1:6" s="87" customFormat="1" x14ac:dyDescent="0.2">
      <c r="A53" s="157">
        <v>44740</v>
      </c>
      <c r="B53" s="158">
        <v>264.83</v>
      </c>
      <c r="C53" s="159" t="s">
        <v>266</v>
      </c>
      <c r="D53" s="159" t="s">
        <v>177</v>
      </c>
      <c r="E53" s="160" t="s">
        <v>173</v>
      </c>
      <c r="F53" s="1"/>
    </row>
    <row r="54" spans="1:6" s="87" customFormat="1" x14ac:dyDescent="0.2">
      <c r="A54" s="157">
        <v>44740</v>
      </c>
      <c r="B54" s="158">
        <v>8</v>
      </c>
      <c r="C54" s="159" t="s">
        <v>266</v>
      </c>
      <c r="D54" s="159" t="s">
        <v>271</v>
      </c>
      <c r="E54" s="160"/>
      <c r="F54" s="1"/>
    </row>
    <row r="55" spans="1:6" s="87" customFormat="1" x14ac:dyDescent="0.2">
      <c r="A55" s="157">
        <v>44740</v>
      </c>
      <c r="B55" s="158">
        <v>15</v>
      </c>
      <c r="C55" s="159" t="s">
        <v>266</v>
      </c>
      <c r="D55" s="159" t="s">
        <v>272</v>
      </c>
      <c r="E55" s="160"/>
      <c r="F55" s="1"/>
    </row>
    <row r="56" spans="1:6" s="87" customFormat="1" x14ac:dyDescent="0.2">
      <c r="A56" s="157">
        <v>44740</v>
      </c>
      <c r="B56" s="158">
        <v>74.349999999999994</v>
      </c>
      <c r="C56" s="159" t="s">
        <v>266</v>
      </c>
      <c r="D56" s="159" t="s">
        <v>199</v>
      </c>
      <c r="E56" s="160" t="s">
        <v>173</v>
      </c>
      <c r="F56" s="1"/>
    </row>
    <row r="57" spans="1:6" s="87" customFormat="1" x14ac:dyDescent="0.2">
      <c r="A57" s="157">
        <v>44740</v>
      </c>
      <c r="B57" s="158">
        <v>34.78</v>
      </c>
      <c r="C57" s="159" t="s">
        <v>266</v>
      </c>
      <c r="D57" s="159" t="s">
        <v>205</v>
      </c>
      <c r="E57" s="160" t="s">
        <v>172</v>
      </c>
      <c r="F57" s="1"/>
    </row>
    <row r="58" spans="1:6" s="87" customFormat="1" hidden="1" x14ac:dyDescent="0.2">
      <c r="A58" s="147"/>
      <c r="B58" s="148"/>
      <c r="C58" s="149"/>
      <c r="D58" s="149"/>
      <c r="E58" s="150"/>
      <c r="F58" s="1"/>
    </row>
    <row r="59" spans="1:6" ht="19.5" customHeight="1" x14ac:dyDescent="0.2">
      <c r="A59" s="107" t="s">
        <v>125</v>
      </c>
      <c r="B59" s="108">
        <f>SUM(B30:B58)</f>
        <v>2011.7399999999998</v>
      </c>
      <c r="C59" s="168" t="str">
        <f>IF(SUBTOTAL(3,B30:B58)=SUBTOTAL(103,B30:B58),'Summary and sign-off'!$A$48,'Summary and sign-off'!$A$49)</f>
        <v>Check - there are no hidden rows with data</v>
      </c>
      <c r="D59" s="193" t="str">
        <f>IF('Summary and sign-off'!F56='Summary and sign-off'!F54,'Summary and sign-off'!A51,'Summary and sign-off'!A50)</f>
        <v>Check - each entry provides sufficient information</v>
      </c>
      <c r="E59" s="193"/>
      <c r="F59" s="46"/>
    </row>
    <row r="60" spans="1:6" ht="10.5" customHeight="1" x14ac:dyDescent="0.2">
      <c r="A60" s="27"/>
      <c r="B60" s="22"/>
      <c r="C60" s="27"/>
      <c r="D60" s="27"/>
      <c r="E60" s="27"/>
      <c r="F60" s="27"/>
    </row>
    <row r="61" spans="1:6" ht="24.75" customHeight="1" x14ac:dyDescent="0.2">
      <c r="A61" s="194" t="s">
        <v>126</v>
      </c>
      <c r="B61" s="194"/>
      <c r="C61" s="194"/>
      <c r="D61" s="194"/>
      <c r="E61" s="194"/>
      <c r="F61" s="46"/>
    </row>
    <row r="62" spans="1:6" ht="27" customHeight="1" x14ac:dyDescent="0.2">
      <c r="A62" s="35" t="s">
        <v>117</v>
      </c>
      <c r="B62" s="35" t="s">
        <v>62</v>
      </c>
      <c r="C62" s="35" t="s">
        <v>127</v>
      </c>
      <c r="D62" s="35" t="s">
        <v>128</v>
      </c>
      <c r="E62" s="35" t="s">
        <v>121</v>
      </c>
      <c r="F62" s="49"/>
    </row>
    <row r="63" spans="1:6" s="87" customFormat="1" hidden="1" x14ac:dyDescent="0.2">
      <c r="A63" s="133"/>
      <c r="B63" s="134"/>
      <c r="C63" s="135"/>
      <c r="D63" s="135"/>
      <c r="E63" s="136"/>
      <c r="F63" s="1"/>
    </row>
    <row r="64" spans="1:6" s="87" customFormat="1" x14ac:dyDescent="0.2">
      <c r="A64" s="157"/>
      <c r="B64" s="158"/>
      <c r="C64" s="159"/>
      <c r="D64" s="159"/>
      <c r="E64" s="160"/>
      <c r="F64" s="1"/>
    </row>
    <row r="65" spans="1:6" s="87" customFormat="1" x14ac:dyDescent="0.2">
      <c r="A65" s="157"/>
      <c r="B65" s="158"/>
      <c r="C65" s="159"/>
      <c r="D65" s="159"/>
      <c r="E65" s="160"/>
      <c r="F65" s="1"/>
    </row>
    <row r="66" spans="1:6" s="87" customFormat="1" x14ac:dyDescent="0.2">
      <c r="A66" s="157"/>
      <c r="B66" s="158"/>
      <c r="C66" s="159"/>
      <c r="D66" s="159"/>
      <c r="E66" s="160"/>
      <c r="F66" s="1"/>
    </row>
    <row r="67" spans="1:6" s="87" customFormat="1" x14ac:dyDescent="0.2">
      <c r="A67" s="157"/>
      <c r="B67" s="158"/>
      <c r="C67" s="159"/>
      <c r="D67" s="159"/>
      <c r="E67" s="160"/>
      <c r="F67" s="1"/>
    </row>
    <row r="68" spans="1:6" s="87" customFormat="1" x14ac:dyDescent="0.2">
      <c r="A68" s="157"/>
      <c r="B68" s="158"/>
      <c r="C68" s="159"/>
      <c r="D68" s="159"/>
      <c r="E68" s="160"/>
      <c r="F68" s="1"/>
    </row>
    <row r="69" spans="1:6" s="87" customFormat="1" x14ac:dyDescent="0.2">
      <c r="A69" s="157"/>
      <c r="B69" s="158"/>
      <c r="C69" s="159"/>
      <c r="D69" s="159"/>
      <c r="E69" s="160"/>
      <c r="F69" s="1"/>
    </row>
    <row r="70" spans="1:6" s="87" customFormat="1" x14ac:dyDescent="0.2">
      <c r="A70" s="157"/>
      <c r="B70" s="158"/>
      <c r="C70" s="159"/>
      <c r="D70" s="159"/>
      <c r="E70" s="160"/>
      <c r="F70" s="1"/>
    </row>
    <row r="71" spans="1:6" s="87" customFormat="1" x14ac:dyDescent="0.2">
      <c r="A71" s="157"/>
      <c r="B71" s="158"/>
      <c r="C71" s="159"/>
      <c r="D71" s="159"/>
      <c r="E71" s="160"/>
      <c r="F71" s="1"/>
    </row>
    <row r="72" spans="1:6" s="87" customFormat="1" hidden="1" x14ac:dyDescent="0.2">
      <c r="A72" s="133"/>
      <c r="B72" s="134"/>
      <c r="C72" s="135"/>
      <c r="D72" s="135"/>
      <c r="E72" s="136"/>
      <c r="F72" s="1"/>
    </row>
    <row r="73" spans="1:6" ht="19.5" customHeight="1" x14ac:dyDescent="0.2">
      <c r="A73" s="107" t="s">
        <v>129</v>
      </c>
      <c r="B73" s="108">
        <f>SUM(B63:B72)</f>
        <v>0</v>
      </c>
      <c r="C73" s="168" t="str">
        <f>IF(SUBTOTAL(3,B63:B72)=SUBTOTAL(103,B63:B72),'Summary and sign-off'!$A$48,'Summary and sign-off'!$A$49)</f>
        <v>Check - there are no hidden rows with data</v>
      </c>
      <c r="D73" s="193" t="str">
        <f>IF('Summary and sign-off'!F57='Summary and sign-off'!F54,'Summary and sign-off'!A51,'Summary and sign-off'!A50)</f>
        <v>Check - each entry provides sufficient information</v>
      </c>
      <c r="E73" s="193"/>
      <c r="F73" s="46"/>
    </row>
    <row r="74" spans="1:6" ht="10.5" customHeight="1" x14ac:dyDescent="0.2">
      <c r="A74" s="27"/>
      <c r="B74" s="92"/>
      <c r="C74" s="22"/>
      <c r="D74" s="27"/>
      <c r="E74" s="27"/>
      <c r="F74" s="27"/>
    </row>
    <row r="75" spans="1:6" ht="34.5" customHeight="1" x14ac:dyDescent="0.2">
      <c r="A75" s="50" t="s">
        <v>130</v>
      </c>
      <c r="B75" s="93">
        <f>B26+B59+B73</f>
        <v>5346.7999999999993</v>
      </c>
      <c r="C75" s="51"/>
      <c r="D75" s="51"/>
      <c r="E75" s="51"/>
      <c r="F75" s="26"/>
    </row>
    <row r="76" spans="1:6" x14ac:dyDescent="0.2">
      <c r="A76" s="27"/>
      <c r="B76" s="22"/>
      <c r="C76" s="27"/>
      <c r="D76" s="27"/>
      <c r="E76" s="27"/>
      <c r="F76" s="27"/>
    </row>
    <row r="77" spans="1:6" x14ac:dyDescent="0.2">
      <c r="A77" s="52" t="s">
        <v>73</v>
      </c>
      <c r="B77" s="25"/>
      <c r="C77" s="26"/>
      <c r="D77" s="26"/>
      <c r="E77" s="26"/>
      <c r="F77" s="27"/>
    </row>
    <row r="78" spans="1:6" ht="12.6" customHeight="1" x14ac:dyDescent="0.2">
      <c r="A78" s="23" t="s">
        <v>131</v>
      </c>
      <c r="B78" s="53"/>
      <c r="C78" s="53"/>
      <c r="D78" s="32"/>
      <c r="E78" s="32"/>
      <c r="F78" s="27"/>
    </row>
    <row r="79" spans="1:6" ht="12.95" customHeight="1" x14ac:dyDescent="0.2">
      <c r="A79" s="31" t="s">
        <v>132</v>
      </c>
      <c r="B79" s="27"/>
      <c r="C79" s="32"/>
      <c r="D79" s="27"/>
      <c r="E79" s="32"/>
      <c r="F79" s="27"/>
    </row>
    <row r="80" spans="1:6" x14ac:dyDescent="0.2">
      <c r="A80" s="31" t="s">
        <v>133</v>
      </c>
      <c r="B80" s="32"/>
      <c r="C80" s="32"/>
      <c r="D80" s="32"/>
      <c r="E80" s="54"/>
      <c r="F80" s="46"/>
    </row>
    <row r="81" spans="1:6" x14ac:dyDescent="0.2">
      <c r="A81" s="23" t="s">
        <v>79</v>
      </c>
      <c r="B81" s="25"/>
      <c r="C81" s="26"/>
      <c r="D81" s="26"/>
      <c r="E81" s="26"/>
      <c r="F81" s="27"/>
    </row>
    <row r="82" spans="1:6" ht="12.95" customHeight="1" x14ac:dyDescent="0.2">
      <c r="A82" s="31" t="s">
        <v>134</v>
      </c>
      <c r="B82" s="27"/>
      <c r="C82" s="32"/>
      <c r="D82" s="27"/>
      <c r="E82" s="32"/>
      <c r="F82" s="27"/>
    </row>
    <row r="83" spans="1:6" x14ac:dyDescent="0.2">
      <c r="A83" s="31" t="s">
        <v>135</v>
      </c>
      <c r="B83" s="32"/>
      <c r="C83" s="32"/>
      <c r="D83" s="32"/>
      <c r="E83" s="54"/>
      <c r="F83" s="46"/>
    </row>
    <row r="84" spans="1:6" x14ac:dyDescent="0.2">
      <c r="A84" s="36" t="s">
        <v>136</v>
      </c>
      <c r="B84" s="36"/>
      <c r="C84" s="36"/>
      <c r="D84" s="36"/>
      <c r="E84" s="54"/>
      <c r="F84" s="46"/>
    </row>
    <row r="85" spans="1:6" x14ac:dyDescent="0.2">
      <c r="A85" s="40"/>
      <c r="B85" s="27"/>
      <c r="C85" s="27"/>
      <c r="D85" s="27"/>
      <c r="E85" s="46"/>
      <c r="F85" s="46"/>
    </row>
    <row r="86" spans="1:6" hidden="1" x14ac:dyDescent="0.2">
      <c r="A86" s="40"/>
      <c r="B86" s="27"/>
      <c r="C86" s="27"/>
      <c r="D86" s="27"/>
      <c r="E86" s="46"/>
      <c r="F86" s="46"/>
    </row>
    <row r="87" spans="1:6" x14ac:dyDescent="0.2"/>
    <row r="88" spans="1:6" x14ac:dyDescent="0.2"/>
    <row r="89" spans="1:6" x14ac:dyDescent="0.2"/>
    <row r="90" spans="1:6" x14ac:dyDescent="0.2"/>
    <row r="91" spans="1:6" ht="12.75" hidden="1" customHeight="1" x14ac:dyDescent="0.2"/>
    <row r="92" spans="1:6" x14ac:dyDescent="0.2"/>
    <row r="93" spans="1:6" x14ac:dyDescent="0.2"/>
    <row r="94" spans="1:6" hidden="1" x14ac:dyDescent="0.2">
      <c r="A94" s="55"/>
      <c r="B94" s="46"/>
      <c r="C94" s="46"/>
      <c r="D94" s="46"/>
      <c r="E94" s="46"/>
      <c r="F94" s="46"/>
    </row>
    <row r="95" spans="1:6" hidden="1" x14ac:dyDescent="0.2">
      <c r="A95" s="55"/>
      <c r="B95" s="46"/>
      <c r="C95" s="46"/>
      <c r="D95" s="46"/>
      <c r="E95" s="46"/>
      <c r="F95" s="46"/>
    </row>
    <row r="96" spans="1:6" hidden="1" x14ac:dyDescent="0.2">
      <c r="A96" s="55"/>
      <c r="B96" s="46"/>
      <c r="C96" s="46"/>
      <c r="D96" s="46"/>
      <c r="E96" s="46"/>
      <c r="F96" s="46"/>
    </row>
    <row r="97" spans="1:6" hidden="1" x14ac:dyDescent="0.2">
      <c r="A97" s="55"/>
      <c r="B97" s="46"/>
      <c r="C97" s="46"/>
      <c r="D97" s="46"/>
      <c r="E97" s="46"/>
      <c r="F97" s="46"/>
    </row>
    <row r="98" spans="1:6" hidden="1" x14ac:dyDescent="0.2">
      <c r="A98" s="55"/>
      <c r="B98" s="46"/>
      <c r="C98" s="46"/>
      <c r="D98" s="46"/>
      <c r="E98" s="46"/>
      <c r="F98" s="46"/>
    </row>
    <row r="99" spans="1:6" x14ac:dyDescent="0.2"/>
    <row r="100" spans="1:6" x14ac:dyDescent="0.2"/>
    <row r="101" spans="1:6" x14ac:dyDescent="0.2"/>
    <row r="102" spans="1:6" x14ac:dyDescent="0.2"/>
    <row r="103" spans="1:6" x14ac:dyDescent="0.2"/>
    <row r="104" spans="1:6" x14ac:dyDescent="0.2"/>
    <row r="105" spans="1:6"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sheetData>
  <sheetProtection sheet="1" formatCells="0" formatRows="0" insertColumns="0" insertRows="0" deleteRows="0"/>
  <mergeCells count="15">
    <mergeCell ref="B7:E7"/>
    <mergeCell ref="B5:E5"/>
    <mergeCell ref="D73:E73"/>
    <mergeCell ref="A1:E1"/>
    <mergeCell ref="A28:E28"/>
    <mergeCell ref="A61:E61"/>
    <mergeCell ref="B2:E2"/>
    <mergeCell ref="B3:E3"/>
    <mergeCell ref="B4:E4"/>
    <mergeCell ref="A8:E8"/>
    <mergeCell ref="A9:E9"/>
    <mergeCell ref="B6:E6"/>
    <mergeCell ref="D26:E26"/>
    <mergeCell ref="D59:E5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0 A12:A23 A25 A63 A72 A5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2 A2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64:A71 A31:A57 A13:A2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B63:B72 B30:B58 B12:B25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32" sqref="B3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9" t="s">
        <v>109</v>
      </c>
      <c r="B1" s="189"/>
      <c r="C1" s="189"/>
      <c r="D1" s="189"/>
      <c r="E1" s="189"/>
      <c r="F1" s="38"/>
    </row>
    <row r="2" spans="1:6" ht="21" customHeight="1" x14ac:dyDescent="0.2">
      <c r="A2" s="4" t="s">
        <v>52</v>
      </c>
      <c r="B2" s="192" t="str">
        <f>'Summary and sign-off'!B2:F2</f>
        <v>Ministry of Transport</v>
      </c>
      <c r="C2" s="192"/>
      <c r="D2" s="192"/>
      <c r="E2" s="192"/>
      <c r="F2" s="38"/>
    </row>
    <row r="3" spans="1:6" ht="21" customHeight="1" x14ac:dyDescent="0.2">
      <c r="A3" s="4" t="s">
        <v>110</v>
      </c>
      <c r="B3" s="192" t="str">
        <f>'Summary and sign-off'!B3:F3</f>
        <v>Peter Mersi</v>
      </c>
      <c r="C3" s="192"/>
      <c r="D3" s="192"/>
      <c r="E3" s="192"/>
      <c r="F3" s="38"/>
    </row>
    <row r="4" spans="1:6" ht="21" customHeight="1" x14ac:dyDescent="0.2">
      <c r="A4" s="4" t="s">
        <v>111</v>
      </c>
      <c r="B4" s="192">
        <f>'Summary and sign-off'!B4:F4</f>
        <v>44378</v>
      </c>
      <c r="C4" s="192"/>
      <c r="D4" s="192"/>
      <c r="E4" s="192"/>
      <c r="F4" s="38"/>
    </row>
    <row r="5" spans="1:6" ht="21" customHeight="1" x14ac:dyDescent="0.2">
      <c r="A5" s="4" t="s">
        <v>112</v>
      </c>
      <c r="B5" s="192">
        <f>'Summary and sign-off'!B5:F5</f>
        <v>44742</v>
      </c>
      <c r="C5" s="192"/>
      <c r="D5" s="192"/>
      <c r="E5" s="192"/>
      <c r="F5" s="38"/>
    </row>
    <row r="6" spans="1:6" ht="21" customHeight="1" x14ac:dyDescent="0.2">
      <c r="A6" s="4" t="s">
        <v>113</v>
      </c>
      <c r="B6" s="187" t="s">
        <v>81</v>
      </c>
      <c r="C6" s="187"/>
      <c r="D6" s="187"/>
      <c r="E6" s="187"/>
      <c r="F6" s="38"/>
    </row>
    <row r="7" spans="1:6" ht="21" customHeight="1" x14ac:dyDescent="0.2">
      <c r="A7" s="4" t="s">
        <v>56</v>
      </c>
      <c r="B7" s="187" t="s">
        <v>83</v>
      </c>
      <c r="C7" s="187"/>
      <c r="D7" s="187"/>
      <c r="E7" s="187"/>
      <c r="F7" s="38"/>
    </row>
    <row r="8" spans="1:6" ht="35.25" customHeight="1" x14ac:dyDescent="0.25">
      <c r="A8" s="202" t="s">
        <v>137</v>
      </c>
      <c r="B8" s="202"/>
      <c r="C8" s="203"/>
      <c r="D8" s="203"/>
      <c r="E8" s="203"/>
      <c r="F8" s="42"/>
    </row>
    <row r="9" spans="1:6" ht="35.25" customHeight="1" x14ac:dyDescent="0.25">
      <c r="A9" s="200" t="s">
        <v>138</v>
      </c>
      <c r="B9" s="201"/>
      <c r="C9" s="201"/>
      <c r="D9" s="201"/>
      <c r="E9" s="201"/>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44578</v>
      </c>
      <c r="B12" s="158">
        <v>32.14</v>
      </c>
      <c r="C12" s="162" t="s">
        <v>254</v>
      </c>
      <c r="D12" s="162" t="s">
        <v>253</v>
      </c>
      <c r="E12" s="163" t="s">
        <v>172</v>
      </c>
      <c r="F12" s="2"/>
    </row>
    <row r="13" spans="1:6" s="87" customFormat="1" x14ac:dyDescent="0.2">
      <c r="A13" s="161"/>
      <c r="B13" s="158"/>
      <c r="C13" s="162"/>
      <c r="D13" s="162"/>
      <c r="E13" s="163"/>
      <c r="F13" s="2"/>
    </row>
    <row r="14" spans="1:6" s="87" customFormat="1" ht="11.25" hidden="1" customHeight="1" x14ac:dyDescent="0.2">
      <c r="A14" s="137"/>
      <c r="B14" s="134"/>
      <c r="C14" s="138"/>
      <c r="D14" s="138"/>
      <c r="E14" s="139"/>
      <c r="F14" s="2"/>
    </row>
    <row r="15" spans="1:6" ht="34.5" customHeight="1" x14ac:dyDescent="0.2">
      <c r="A15" s="88" t="s">
        <v>142</v>
      </c>
      <c r="B15" s="97">
        <f>SUM(B11:B14)</f>
        <v>32.14</v>
      </c>
      <c r="C15" s="106" t="str">
        <f>IF(SUBTOTAL(3,B11:B14)=SUBTOTAL(103,B11:B14),'Summary and sign-off'!$A$48,'Summary and sign-off'!$A$49)</f>
        <v>Check - there are no hidden rows with data</v>
      </c>
      <c r="D15" s="193" t="str">
        <f>IF('Summary and sign-off'!F58='Summary and sign-off'!F54,'Summary and sign-off'!A51,'Summary and sign-off'!A50)</f>
        <v>Check - each entry provides sufficient information</v>
      </c>
      <c r="E15" s="193"/>
      <c r="F15" s="2"/>
    </row>
    <row r="16" spans="1:6" x14ac:dyDescent="0.2">
      <c r="A16" s="21"/>
      <c r="B16" s="20"/>
      <c r="C16" s="20"/>
      <c r="D16" s="20"/>
      <c r="E16" s="20"/>
      <c r="F16" s="38"/>
    </row>
    <row r="17" spans="1:6" x14ac:dyDescent="0.2">
      <c r="A17" s="21" t="s">
        <v>73</v>
      </c>
      <c r="B17" s="22"/>
      <c r="C17" s="27"/>
      <c r="D17" s="20"/>
      <c r="E17" s="20"/>
      <c r="F17" s="38"/>
    </row>
    <row r="18" spans="1:6" ht="12.75" customHeight="1" x14ac:dyDescent="0.2">
      <c r="A18" s="23" t="s">
        <v>143</v>
      </c>
      <c r="B18" s="23"/>
      <c r="C18" s="23"/>
      <c r="D18" s="23"/>
      <c r="E18" s="23"/>
      <c r="F18" s="38"/>
    </row>
    <row r="19" spans="1:6" x14ac:dyDescent="0.2">
      <c r="A19" s="23" t="s">
        <v>144</v>
      </c>
      <c r="B19" s="31"/>
      <c r="C19" s="43"/>
      <c r="D19" s="44"/>
      <c r="E19" s="44"/>
      <c r="F19" s="38"/>
    </row>
    <row r="20" spans="1:6" x14ac:dyDescent="0.2">
      <c r="A20" s="23" t="s">
        <v>79</v>
      </c>
      <c r="B20" s="25"/>
      <c r="C20" s="26"/>
      <c r="D20" s="26"/>
      <c r="E20" s="26"/>
      <c r="F20" s="27"/>
    </row>
    <row r="21" spans="1:6" x14ac:dyDescent="0.2">
      <c r="A21" s="31" t="s">
        <v>145</v>
      </c>
      <c r="B21" s="31"/>
      <c r="C21" s="43"/>
      <c r="D21" s="43"/>
      <c r="E21" s="43"/>
      <c r="F21" s="38"/>
    </row>
    <row r="22" spans="1:6" ht="12.75" customHeight="1" x14ac:dyDescent="0.2">
      <c r="A22" s="31" t="s">
        <v>146</v>
      </c>
      <c r="B22" s="31"/>
      <c r="C22" s="45"/>
      <c r="D22" s="45"/>
      <c r="E22" s="33"/>
      <c r="F22" s="38"/>
    </row>
    <row r="23" spans="1:6" x14ac:dyDescent="0.2">
      <c r="A23" s="20"/>
      <c r="B23" s="20"/>
      <c r="C23" s="20"/>
      <c r="D23" s="20"/>
      <c r="E23" s="20"/>
      <c r="F23" s="38"/>
    </row>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4"/>
  <sheetViews>
    <sheetView zoomScaleNormal="100" workbookViewId="0">
      <selection activeCell="A8" sqref="A8:E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9" t="s">
        <v>109</v>
      </c>
      <c r="B1" s="189"/>
      <c r="C1" s="189"/>
      <c r="D1" s="189"/>
      <c r="E1" s="189"/>
      <c r="F1" s="24"/>
    </row>
    <row r="2" spans="1:6" ht="21" customHeight="1" x14ac:dyDescent="0.2">
      <c r="A2" s="4" t="s">
        <v>52</v>
      </c>
      <c r="B2" s="192" t="str">
        <f>'Summary and sign-off'!B2:F2</f>
        <v>Ministry of Transport</v>
      </c>
      <c r="C2" s="192"/>
      <c r="D2" s="192"/>
      <c r="E2" s="192"/>
      <c r="F2" s="24"/>
    </row>
    <row r="3" spans="1:6" ht="21" customHeight="1" x14ac:dyDescent="0.2">
      <c r="A3" s="4" t="s">
        <v>110</v>
      </c>
      <c r="B3" s="192" t="str">
        <f>'Summary and sign-off'!B3:F3</f>
        <v>Peter Mersi</v>
      </c>
      <c r="C3" s="192"/>
      <c r="D3" s="192"/>
      <c r="E3" s="192"/>
      <c r="F3" s="24"/>
    </row>
    <row r="4" spans="1:6" ht="21" customHeight="1" x14ac:dyDescent="0.2">
      <c r="A4" s="4" t="s">
        <v>111</v>
      </c>
      <c r="B4" s="192">
        <f>'Summary and sign-off'!B4:F4</f>
        <v>44378</v>
      </c>
      <c r="C4" s="192"/>
      <c r="D4" s="192"/>
      <c r="E4" s="192"/>
      <c r="F4" s="24"/>
    </row>
    <row r="5" spans="1:6" ht="21" customHeight="1" x14ac:dyDescent="0.2">
      <c r="A5" s="4" t="s">
        <v>112</v>
      </c>
      <c r="B5" s="192">
        <f>'Summary and sign-off'!B5:F5</f>
        <v>44742</v>
      </c>
      <c r="C5" s="192"/>
      <c r="D5" s="192"/>
      <c r="E5" s="192"/>
      <c r="F5" s="24"/>
    </row>
    <row r="6" spans="1:6" ht="21" customHeight="1" x14ac:dyDescent="0.2">
      <c r="A6" s="4" t="s">
        <v>113</v>
      </c>
      <c r="B6" s="187" t="s">
        <v>81</v>
      </c>
      <c r="C6" s="187"/>
      <c r="D6" s="187"/>
      <c r="E6" s="187"/>
      <c r="F6" s="34"/>
    </row>
    <row r="7" spans="1:6" ht="21" customHeight="1" x14ac:dyDescent="0.2">
      <c r="A7" s="4" t="s">
        <v>56</v>
      </c>
      <c r="B7" s="187" t="s">
        <v>83</v>
      </c>
      <c r="C7" s="187"/>
      <c r="D7" s="187"/>
      <c r="E7" s="187"/>
      <c r="F7" s="34"/>
    </row>
    <row r="8" spans="1:6" ht="35.25" customHeight="1" x14ac:dyDescent="0.2">
      <c r="A8" s="196" t="s">
        <v>147</v>
      </c>
      <c r="B8" s="196"/>
      <c r="C8" s="203"/>
      <c r="D8" s="203"/>
      <c r="E8" s="203"/>
      <c r="F8" s="24"/>
    </row>
    <row r="9" spans="1:6" ht="35.25" customHeight="1" x14ac:dyDescent="0.2">
      <c r="A9" s="204" t="s">
        <v>148</v>
      </c>
      <c r="B9" s="205"/>
      <c r="C9" s="205"/>
      <c r="D9" s="205"/>
      <c r="E9" s="205"/>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44378</v>
      </c>
      <c r="B12" s="158">
        <v>739.13</v>
      </c>
      <c r="C12" s="162" t="s">
        <v>171</v>
      </c>
      <c r="D12" s="162"/>
      <c r="E12" s="163" t="s">
        <v>172</v>
      </c>
      <c r="F12" s="3"/>
    </row>
    <row r="13" spans="1:6" s="87" customFormat="1" x14ac:dyDescent="0.2">
      <c r="A13" s="157">
        <v>44409</v>
      </c>
      <c r="B13" s="158">
        <v>739.13</v>
      </c>
      <c r="C13" s="162" t="s">
        <v>171</v>
      </c>
      <c r="D13" s="162"/>
      <c r="E13" s="163" t="s">
        <v>172</v>
      </c>
      <c r="F13" s="3"/>
    </row>
    <row r="14" spans="1:6" s="87" customFormat="1" x14ac:dyDescent="0.2">
      <c r="A14" s="157">
        <v>44440</v>
      </c>
      <c r="B14" s="158">
        <v>739.13</v>
      </c>
      <c r="C14" s="162" t="s">
        <v>171</v>
      </c>
      <c r="D14" s="162"/>
      <c r="E14" s="163" t="s">
        <v>172</v>
      </c>
      <c r="F14" s="3"/>
    </row>
    <row r="15" spans="1:6" s="87" customFormat="1" x14ac:dyDescent="0.2">
      <c r="A15" s="157">
        <v>44470</v>
      </c>
      <c r="B15" s="158">
        <v>739.13</v>
      </c>
      <c r="C15" s="162" t="s">
        <v>171</v>
      </c>
      <c r="D15" s="162"/>
      <c r="E15" s="163" t="s">
        <v>172</v>
      </c>
      <c r="F15" s="3"/>
    </row>
    <row r="16" spans="1:6" s="87" customFormat="1" x14ac:dyDescent="0.2">
      <c r="A16" s="157">
        <v>44501</v>
      </c>
      <c r="B16" s="158">
        <v>793.13</v>
      </c>
      <c r="C16" s="162" t="s">
        <v>171</v>
      </c>
      <c r="D16" s="162"/>
      <c r="E16" s="163" t="s">
        <v>172</v>
      </c>
      <c r="F16" s="3"/>
    </row>
    <row r="17" spans="1:6" s="87" customFormat="1" x14ac:dyDescent="0.2">
      <c r="A17" s="157">
        <v>44531</v>
      </c>
      <c r="B17" s="158">
        <v>793.13</v>
      </c>
      <c r="C17" s="162" t="s">
        <v>171</v>
      </c>
      <c r="D17" s="162"/>
      <c r="E17" s="163" t="s">
        <v>172</v>
      </c>
      <c r="F17" s="3"/>
    </row>
    <row r="18" spans="1:6" s="87" customFormat="1" x14ac:dyDescent="0.2">
      <c r="A18" s="157">
        <v>44551</v>
      </c>
      <c r="B18" s="158">
        <v>8189.47</v>
      </c>
      <c r="C18" s="162" t="s">
        <v>250</v>
      </c>
      <c r="D18" s="162" t="s">
        <v>251</v>
      </c>
      <c r="E18" s="163"/>
      <c r="F18" s="3"/>
    </row>
    <row r="19" spans="1:6" s="87" customFormat="1" x14ac:dyDescent="0.2">
      <c r="A19" s="157">
        <v>44562</v>
      </c>
      <c r="B19" s="158">
        <v>793.13</v>
      </c>
      <c r="C19" s="162" t="s">
        <v>171</v>
      </c>
      <c r="D19" s="162"/>
      <c r="E19" s="163" t="s">
        <v>172</v>
      </c>
      <c r="F19" s="3"/>
    </row>
    <row r="20" spans="1:6" s="87" customFormat="1" x14ac:dyDescent="0.2">
      <c r="A20" s="157">
        <v>44562</v>
      </c>
      <c r="B20" s="158">
        <v>147.83000000000001</v>
      </c>
      <c r="C20" s="162" t="s">
        <v>274</v>
      </c>
      <c r="D20" s="162" t="s">
        <v>251</v>
      </c>
      <c r="E20" s="163"/>
      <c r="F20" s="3"/>
    </row>
    <row r="21" spans="1:6" s="87" customFormat="1" x14ac:dyDescent="0.2">
      <c r="A21" s="157">
        <v>44562</v>
      </c>
      <c r="B21" s="158">
        <v>-26.09</v>
      </c>
      <c r="C21" s="162" t="s">
        <v>252</v>
      </c>
      <c r="D21" s="162" t="s">
        <v>251</v>
      </c>
      <c r="E21" s="163"/>
      <c r="F21" s="3"/>
    </row>
    <row r="22" spans="1:6" s="87" customFormat="1" x14ac:dyDescent="0.2">
      <c r="A22" s="157">
        <v>44593</v>
      </c>
      <c r="B22" s="158">
        <v>739.13</v>
      </c>
      <c r="C22" s="162" t="s">
        <v>171</v>
      </c>
      <c r="D22" s="162"/>
      <c r="E22" s="163" t="s">
        <v>172</v>
      </c>
      <c r="F22" s="3"/>
    </row>
    <row r="23" spans="1:6" s="87" customFormat="1" x14ac:dyDescent="0.2">
      <c r="A23" s="157">
        <v>44621</v>
      </c>
      <c r="B23" s="158">
        <v>739.13</v>
      </c>
      <c r="C23" s="162" t="s">
        <v>171</v>
      </c>
      <c r="D23" s="162"/>
      <c r="E23" s="163" t="s">
        <v>172</v>
      </c>
      <c r="F23" s="3"/>
    </row>
    <row r="24" spans="1:6" s="87" customFormat="1" x14ac:dyDescent="0.2">
      <c r="A24" s="157">
        <v>44652</v>
      </c>
      <c r="B24" s="158">
        <v>739.13</v>
      </c>
      <c r="C24" s="162" t="s">
        <v>171</v>
      </c>
      <c r="D24" s="162"/>
      <c r="E24" s="163" t="s">
        <v>172</v>
      </c>
      <c r="F24" s="3"/>
    </row>
    <row r="25" spans="1:6" s="87" customFormat="1" x14ac:dyDescent="0.2">
      <c r="A25" s="161">
        <v>44682</v>
      </c>
      <c r="B25" s="158">
        <v>739.13</v>
      </c>
      <c r="C25" s="162" t="s">
        <v>171</v>
      </c>
      <c r="D25" s="162"/>
      <c r="E25" s="163" t="s">
        <v>172</v>
      </c>
      <c r="F25" s="3"/>
    </row>
    <row r="26" spans="1:6" s="87" customFormat="1" x14ac:dyDescent="0.2">
      <c r="A26" s="161">
        <v>44713</v>
      </c>
      <c r="B26" s="158">
        <v>739.19</v>
      </c>
      <c r="C26" s="162" t="s">
        <v>171</v>
      </c>
      <c r="D26" s="162"/>
      <c r="E26" s="163" t="s">
        <v>172</v>
      </c>
      <c r="F26" s="3"/>
    </row>
    <row r="27" spans="1:6" s="87" customFormat="1" x14ac:dyDescent="0.2">
      <c r="A27" s="161">
        <v>44735</v>
      </c>
      <c r="B27" s="158">
        <v>585.21</v>
      </c>
      <c r="C27" s="162" t="s">
        <v>171</v>
      </c>
      <c r="D27" s="162"/>
      <c r="E27" s="163" t="s">
        <v>172</v>
      </c>
      <c r="F27" s="3"/>
    </row>
    <row r="28" spans="1:6" s="87" customFormat="1" hidden="1" x14ac:dyDescent="0.2">
      <c r="A28" s="137"/>
      <c r="B28" s="134"/>
      <c r="C28" s="138"/>
      <c r="D28" s="138"/>
      <c r="E28" s="139"/>
      <c r="F28" s="3"/>
    </row>
    <row r="29" spans="1:6" ht="34.5" customHeight="1" x14ac:dyDescent="0.2">
      <c r="A29" s="88" t="s">
        <v>151</v>
      </c>
      <c r="B29" s="97">
        <f>SUM(B11:B28)</f>
        <v>17928.039999999994</v>
      </c>
      <c r="C29" s="106" t="str">
        <f>IF(SUBTOTAL(3,B11:B28)=SUBTOTAL(103,B11:B28),'Summary and sign-off'!$A$48,'Summary and sign-off'!$A$49)</f>
        <v>Check - there are no hidden rows with data</v>
      </c>
      <c r="D29" s="193" t="str">
        <f>IF('Summary and sign-off'!F59='Summary and sign-off'!F54,'Summary and sign-off'!A51,'Summary and sign-off'!A50)</f>
        <v>Not all lines have an entry for "Cost in NZ$" and "Type of expense"</v>
      </c>
      <c r="E29" s="193"/>
      <c r="F29" s="37"/>
    </row>
    <row r="30" spans="1:6" ht="14.1" customHeight="1" x14ac:dyDescent="0.2">
      <c r="A30" s="38"/>
      <c r="B30" s="27"/>
      <c r="C30" s="20"/>
      <c r="D30" s="20"/>
      <c r="E30" s="20"/>
      <c r="F30" s="24"/>
    </row>
    <row r="31" spans="1:6" x14ac:dyDescent="0.2">
      <c r="A31" s="21" t="s">
        <v>152</v>
      </c>
      <c r="B31" s="20"/>
      <c r="C31" s="20"/>
      <c r="D31" s="20"/>
      <c r="E31" s="20"/>
      <c r="F31" s="24"/>
    </row>
    <row r="32" spans="1:6" ht="12.6" customHeight="1" x14ac:dyDescent="0.2">
      <c r="A32" s="23" t="s">
        <v>131</v>
      </c>
      <c r="B32" s="20"/>
      <c r="C32" s="20"/>
      <c r="D32" s="20"/>
      <c r="E32" s="20"/>
      <c r="F32" s="24"/>
    </row>
    <row r="33" spans="1:6" x14ac:dyDescent="0.2">
      <c r="A33" s="23" t="s">
        <v>79</v>
      </c>
      <c r="B33" s="25"/>
      <c r="C33" s="26"/>
      <c r="D33" s="26"/>
      <c r="E33" s="26"/>
      <c r="F33" s="27"/>
    </row>
    <row r="34" spans="1:6" x14ac:dyDescent="0.2">
      <c r="A34" s="31" t="s">
        <v>145</v>
      </c>
      <c r="B34" s="32"/>
      <c r="C34" s="27"/>
      <c r="D34" s="27"/>
      <c r="E34" s="27"/>
      <c r="F34" s="27"/>
    </row>
    <row r="35" spans="1:6" ht="12.75" customHeight="1" x14ac:dyDescent="0.2">
      <c r="A35" s="31" t="s">
        <v>146</v>
      </c>
      <c r="B35" s="39"/>
      <c r="C35" s="33"/>
      <c r="D35" s="33"/>
      <c r="E35" s="33"/>
      <c r="F35" s="33"/>
    </row>
    <row r="36" spans="1:6" x14ac:dyDescent="0.2">
      <c r="A36" s="38"/>
      <c r="B36" s="40"/>
      <c r="C36" s="20"/>
      <c r="D36" s="20"/>
      <c r="E36" s="20"/>
      <c r="F36" s="38"/>
    </row>
    <row r="37" spans="1:6" hidden="1" x14ac:dyDescent="0.2">
      <c r="A37" s="20"/>
      <c r="B37" s="20"/>
      <c r="C37" s="20"/>
      <c r="D37" s="20"/>
      <c r="E37" s="38"/>
    </row>
    <row r="38" spans="1:6" ht="12.75" hidden="1" customHeight="1" x14ac:dyDescent="0.2"/>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row r="42" spans="1:6" hidden="1" x14ac:dyDescent="0.2">
      <c r="A42" s="41"/>
      <c r="B42" s="41"/>
      <c r="C42" s="41"/>
      <c r="D42" s="41"/>
      <c r="E42" s="41"/>
      <c r="F42" s="24"/>
    </row>
    <row r="43" spans="1:6" hidden="1" x14ac:dyDescent="0.2">
      <c r="A43" s="41"/>
      <c r="B43" s="41"/>
      <c r="C43" s="41"/>
      <c r="D43" s="41"/>
      <c r="E43" s="41"/>
      <c r="F43" s="24"/>
    </row>
    <row r="44" spans="1:6" x14ac:dyDescent="0.2"/>
  </sheetData>
  <sheetProtection sheet="1" formatCells="0" insertRows="0" deleteRows="0"/>
  <mergeCells count="10">
    <mergeCell ref="D29:E2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A18 A19 A18 A20 A21:A24 A25:A26 A2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 B28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29"/>
  <sheetViews>
    <sheetView zoomScaleNormal="100" workbookViewId="0">
      <selection activeCell="F37" sqref="F3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70" customWidth="1"/>
    <col min="8" max="10" width="9.140625" style="16" hidden="1" customWidth="1"/>
    <col min="11" max="15" width="0" style="16" hidden="1" customWidth="1"/>
    <col min="16" max="16384" width="0" style="16" hidden="1"/>
  </cols>
  <sheetData>
    <row r="1" spans="1:7" ht="26.25" customHeight="1" x14ac:dyDescent="0.2">
      <c r="A1" s="189" t="s">
        <v>153</v>
      </c>
      <c r="B1" s="189"/>
      <c r="C1" s="189"/>
      <c r="D1" s="189"/>
      <c r="E1" s="189"/>
      <c r="F1" s="189"/>
    </row>
    <row r="2" spans="1:7" ht="21" customHeight="1" x14ac:dyDescent="0.2">
      <c r="A2" s="4" t="s">
        <v>52</v>
      </c>
      <c r="B2" s="192" t="str">
        <f>'Summary and sign-off'!B2:F2</f>
        <v>Ministry of Transport</v>
      </c>
      <c r="C2" s="192"/>
      <c r="D2" s="192"/>
      <c r="E2" s="192"/>
      <c r="F2" s="192"/>
    </row>
    <row r="3" spans="1:7" ht="21" customHeight="1" x14ac:dyDescent="0.2">
      <c r="A3" s="4" t="s">
        <v>110</v>
      </c>
      <c r="B3" s="192" t="str">
        <f>'Summary and sign-off'!B3:F3</f>
        <v>Peter Mersi</v>
      </c>
      <c r="C3" s="192"/>
      <c r="D3" s="192"/>
      <c r="E3" s="192"/>
      <c r="F3" s="192"/>
    </row>
    <row r="4" spans="1:7" ht="21" customHeight="1" x14ac:dyDescent="0.2">
      <c r="A4" s="4" t="s">
        <v>111</v>
      </c>
      <c r="B4" s="192">
        <f>'Summary and sign-off'!B4:F4</f>
        <v>44378</v>
      </c>
      <c r="C4" s="192"/>
      <c r="D4" s="192"/>
      <c r="E4" s="192"/>
      <c r="F4" s="192"/>
    </row>
    <row r="5" spans="1:7" ht="21" customHeight="1" x14ac:dyDescent="0.2">
      <c r="A5" s="4" t="s">
        <v>112</v>
      </c>
      <c r="B5" s="192">
        <f>'Summary and sign-off'!B5:F5</f>
        <v>44742</v>
      </c>
      <c r="C5" s="192"/>
      <c r="D5" s="192"/>
      <c r="E5" s="192"/>
      <c r="F5" s="192"/>
    </row>
    <row r="6" spans="1:7" ht="21" customHeight="1" x14ac:dyDescent="0.2">
      <c r="A6" s="4" t="s">
        <v>154</v>
      </c>
      <c r="B6" s="187" t="s">
        <v>81</v>
      </c>
      <c r="C6" s="187"/>
      <c r="D6" s="187"/>
      <c r="E6" s="187"/>
      <c r="F6" s="187"/>
    </row>
    <row r="7" spans="1:7" ht="21" customHeight="1" x14ac:dyDescent="0.2">
      <c r="A7" s="4" t="s">
        <v>56</v>
      </c>
      <c r="B7" s="187" t="s">
        <v>83</v>
      </c>
      <c r="C7" s="187"/>
      <c r="D7" s="187"/>
      <c r="E7" s="187"/>
      <c r="F7" s="187"/>
    </row>
    <row r="8" spans="1:7" ht="36" customHeight="1" x14ac:dyDescent="0.2">
      <c r="A8" s="196" t="s">
        <v>155</v>
      </c>
      <c r="B8" s="196"/>
      <c r="C8" s="196"/>
      <c r="D8" s="196"/>
      <c r="E8" s="196"/>
      <c r="F8" s="196"/>
    </row>
    <row r="9" spans="1:7" ht="36" customHeight="1" x14ac:dyDescent="0.2">
      <c r="A9" s="204" t="s">
        <v>156</v>
      </c>
      <c r="B9" s="205"/>
      <c r="C9" s="205"/>
      <c r="D9" s="205"/>
      <c r="E9" s="205"/>
      <c r="F9" s="205"/>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c r="G11" s="171"/>
    </row>
    <row r="12" spans="1:7" s="87" customFormat="1" x14ac:dyDescent="0.2">
      <c r="A12" s="157">
        <v>44378</v>
      </c>
      <c r="B12" s="162" t="s">
        <v>194</v>
      </c>
      <c r="C12" s="165" t="s">
        <v>97</v>
      </c>
      <c r="D12" s="162" t="s">
        <v>195</v>
      </c>
      <c r="E12" s="166" t="s">
        <v>91</v>
      </c>
      <c r="F12" s="163"/>
      <c r="G12" s="171"/>
    </row>
    <row r="13" spans="1:7" s="87" customFormat="1" x14ac:dyDescent="0.2">
      <c r="A13" s="157">
        <v>44390</v>
      </c>
      <c r="B13" s="162" t="s">
        <v>174</v>
      </c>
      <c r="C13" s="165" t="s">
        <v>96</v>
      </c>
      <c r="D13" s="162" t="s">
        <v>175</v>
      </c>
      <c r="E13" s="166" t="s">
        <v>91</v>
      </c>
      <c r="F13" s="163"/>
      <c r="G13" s="169"/>
    </row>
    <row r="14" spans="1:7" s="87" customFormat="1" x14ac:dyDescent="0.2">
      <c r="A14" s="157">
        <v>44391</v>
      </c>
      <c r="B14" s="162" t="s">
        <v>185</v>
      </c>
      <c r="C14" s="165" t="s">
        <v>96</v>
      </c>
      <c r="D14" s="162" t="s">
        <v>186</v>
      </c>
      <c r="E14" s="166" t="s">
        <v>91</v>
      </c>
      <c r="F14" s="163"/>
      <c r="G14" s="169"/>
    </row>
    <row r="15" spans="1:7" s="87" customFormat="1" ht="25.5" x14ac:dyDescent="0.2">
      <c r="A15" s="157">
        <v>44397</v>
      </c>
      <c r="B15" s="162" t="s">
        <v>196</v>
      </c>
      <c r="C15" s="165" t="s">
        <v>97</v>
      </c>
      <c r="D15" s="162" t="s">
        <v>193</v>
      </c>
      <c r="E15" s="166" t="s">
        <v>91</v>
      </c>
      <c r="F15" s="163"/>
      <c r="G15" s="169"/>
    </row>
    <row r="16" spans="1:7" s="87" customFormat="1" x14ac:dyDescent="0.2">
      <c r="A16" s="157">
        <v>44405</v>
      </c>
      <c r="B16" s="162" t="s">
        <v>197</v>
      </c>
      <c r="C16" s="165" t="s">
        <v>97</v>
      </c>
      <c r="D16" s="162" t="s">
        <v>198</v>
      </c>
      <c r="E16" s="166" t="s">
        <v>91</v>
      </c>
      <c r="F16" s="163"/>
      <c r="G16" s="169"/>
    </row>
    <row r="17" spans="1:7" s="87" customFormat="1" x14ac:dyDescent="0.2">
      <c r="A17" s="157">
        <v>44406</v>
      </c>
      <c r="B17" s="162" t="s">
        <v>189</v>
      </c>
      <c r="C17" s="165" t="s">
        <v>97</v>
      </c>
      <c r="D17" s="162" t="s">
        <v>190</v>
      </c>
      <c r="E17" s="166" t="s">
        <v>91</v>
      </c>
      <c r="F17" s="163"/>
      <c r="G17" s="169"/>
    </row>
    <row r="18" spans="1:7" s="87" customFormat="1" x14ac:dyDescent="0.2">
      <c r="A18" s="157">
        <v>44412</v>
      </c>
      <c r="B18" s="162" t="s">
        <v>191</v>
      </c>
      <c r="C18" s="165" t="s">
        <v>97</v>
      </c>
      <c r="D18" s="162" t="s">
        <v>192</v>
      </c>
      <c r="E18" s="166" t="s">
        <v>91</v>
      </c>
      <c r="F18" s="163"/>
      <c r="G18" s="169"/>
    </row>
    <row r="19" spans="1:7" s="87" customFormat="1" ht="25.5" x14ac:dyDescent="0.2">
      <c r="A19" s="157">
        <v>44413</v>
      </c>
      <c r="B19" s="162" t="s">
        <v>183</v>
      </c>
      <c r="C19" s="165" t="s">
        <v>96</v>
      </c>
      <c r="D19" s="162" t="s">
        <v>184</v>
      </c>
      <c r="E19" s="166" t="s">
        <v>91</v>
      </c>
      <c r="F19" s="163"/>
      <c r="G19" s="169"/>
    </row>
    <row r="20" spans="1:7" s="87" customFormat="1" x14ac:dyDescent="0.2">
      <c r="A20" s="157">
        <v>44417</v>
      </c>
      <c r="B20" s="162" t="s">
        <v>179</v>
      </c>
      <c r="C20" s="165" t="s">
        <v>96</v>
      </c>
      <c r="D20" s="162" t="s">
        <v>180</v>
      </c>
      <c r="E20" s="166" t="s">
        <v>91</v>
      </c>
      <c r="F20" s="163"/>
      <c r="G20" s="171"/>
    </row>
    <row r="21" spans="1:7" s="87" customFormat="1" x14ac:dyDescent="0.2">
      <c r="A21" s="157">
        <v>44418</v>
      </c>
      <c r="B21" s="162" t="s">
        <v>181</v>
      </c>
      <c r="C21" s="165" t="s">
        <v>97</v>
      </c>
      <c r="D21" s="162" t="s">
        <v>182</v>
      </c>
      <c r="E21" s="166" t="s">
        <v>91</v>
      </c>
      <c r="F21" s="163"/>
      <c r="G21" s="171"/>
    </row>
    <row r="22" spans="1:7" s="87" customFormat="1" x14ac:dyDescent="0.2">
      <c r="A22" s="157">
        <v>44420</v>
      </c>
      <c r="B22" s="162" t="s">
        <v>203</v>
      </c>
      <c r="C22" s="165" t="s">
        <v>96</v>
      </c>
      <c r="D22" s="162" t="s">
        <v>204</v>
      </c>
      <c r="E22" s="166" t="s">
        <v>91</v>
      </c>
      <c r="F22" s="163"/>
      <c r="G22" s="171"/>
    </row>
    <row r="23" spans="1:7" s="87" customFormat="1" x14ac:dyDescent="0.2">
      <c r="A23" s="157">
        <v>44439</v>
      </c>
      <c r="B23" s="162" t="s">
        <v>201</v>
      </c>
      <c r="C23" s="165" t="s">
        <v>97</v>
      </c>
      <c r="D23" s="162" t="s">
        <v>202</v>
      </c>
      <c r="E23" s="166" t="s">
        <v>91</v>
      </c>
      <c r="F23" s="163"/>
      <c r="G23" s="171"/>
    </row>
    <row r="24" spans="1:7" s="87" customFormat="1" ht="25.5" x14ac:dyDescent="0.2">
      <c r="A24" s="157">
        <v>44440</v>
      </c>
      <c r="B24" s="162" t="s">
        <v>208</v>
      </c>
      <c r="C24" s="165" t="s">
        <v>97</v>
      </c>
      <c r="D24" s="162" t="s">
        <v>209</v>
      </c>
      <c r="E24" s="166" t="s">
        <v>92</v>
      </c>
      <c r="F24" s="163" t="s">
        <v>210</v>
      </c>
      <c r="G24" s="171"/>
    </row>
    <row r="25" spans="1:7" s="87" customFormat="1" x14ac:dyDescent="0.2">
      <c r="A25" s="157">
        <v>44455</v>
      </c>
      <c r="B25" s="162" t="s">
        <v>206</v>
      </c>
      <c r="C25" s="165" t="s">
        <v>96</v>
      </c>
      <c r="D25" s="162" t="s">
        <v>207</v>
      </c>
      <c r="E25" s="166" t="s">
        <v>92</v>
      </c>
      <c r="F25" s="163"/>
      <c r="G25" s="171"/>
    </row>
    <row r="26" spans="1:7" s="87" customFormat="1" ht="25.5" x14ac:dyDescent="0.2">
      <c r="A26" s="157">
        <v>44455</v>
      </c>
      <c r="B26" s="162" t="s">
        <v>211</v>
      </c>
      <c r="C26" s="165" t="s">
        <v>97</v>
      </c>
      <c r="D26" s="162" t="s">
        <v>212</v>
      </c>
      <c r="E26" s="166" t="s">
        <v>91</v>
      </c>
      <c r="F26" s="163"/>
      <c r="G26" s="171"/>
    </row>
    <row r="27" spans="1:7" s="87" customFormat="1" x14ac:dyDescent="0.2">
      <c r="A27" s="157">
        <v>44461</v>
      </c>
      <c r="B27" s="162" t="s">
        <v>220</v>
      </c>
      <c r="C27" s="165" t="s">
        <v>96</v>
      </c>
      <c r="D27" s="162" t="s">
        <v>221</v>
      </c>
      <c r="E27" s="166" t="s">
        <v>92</v>
      </c>
      <c r="F27" s="163" t="s">
        <v>277</v>
      </c>
      <c r="G27" s="171"/>
    </row>
    <row r="28" spans="1:7" s="87" customFormat="1" x14ac:dyDescent="0.2">
      <c r="A28" s="157">
        <v>44462</v>
      </c>
      <c r="B28" s="162" t="s">
        <v>187</v>
      </c>
      <c r="C28" s="165" t="s">
        <v>97</v>
      </c>
      <c r="D28" s="162" t="s">
        <v>188</v>
      </c>
      <c r="E28" s="166" t="s">
        <v>92</v>
      </c>
      <c r="F28" s="163"/>
      <c r="G28" s="171"/>
    </row>
    <row r="29" spans="1:7" s="87" customFormat="1" ht="25.5" x14ac:dyDescent="0.2">
      <c r="A29" s="157">
        <v>44462</v>
      </c>
      <c r="B29" s="162" t="s">
        <v>218</v>
      </c>
      <c r="C29" s="165" t="s">
        <v>96</v>
      </c>
      <c r="D29" s="162" t="s">
        <v>219</v>
      </c>
      <c r="E29" s="166" t="s">
        <v>91</v>
      </c>
      <c r="F29" s="163"/>
      <c r="G29" s="171"/>
    </row>
    <row r="30" spans="1:7" s="87" customFormat="1" x14ac:dyDescent="0.2">
      <c r="A30" s="157">
        <v>44490</v>
      </c>
      <c r="B30" s="164" t="s">
        <v>215</v>
      </c>
      <c r="C30" s="165" t="s">
        <v>97</v>
      </c>
      <c r="D30" s="164" t="s">
        <v>216</v>
      </c>
      <c r="E30" s="166" t="s">
        <v>91</v>
      </c>
      <c r="F30" s="167"/>
      <c r="G30" s="171"/>
    </row>
    <row r="31" spans="1:7" s="87" customFormat="1" x14ac:dyDescent="0.2">
      <c r="A31" s="157">
        <v>44508</v>
      </c>
      <c r="B31" s="164" t="s">
        <v>222</v>
      </c>
      <c r="C31" s="165" t="s">
        <v>97</v>
      </c>
      <c r="D31" s="164" t="s">
        <v>223</v>
      </c>
      <c r="E31" s="166" t="s">
        <v>91</v>
      </c>
      <c r="F31" s="167"/>
      <c r="G31" s="171"/>
    </row>
    <row r="32" spans="1:7" s="87" customFormat="1" ht="51" x14ac:dyDescent="0.2">
      <c r="A32" s="157">
        <v>44511</v>
      </c>
      <c r="B32" s="164" t="s">
        <v>224</v>
      </c>
      <c r="C32" s="165" t="s">
        <v>96</v>
      </c>
      <c r="D32" s="164" t="s">
        <v>225</v>
      </c>
      <c r="E32" s="166" t="s">
        <v>91</v>
      </c>
      <c r="F32" s="167"/>
      <c r="G32" s="171"/>
    </row>
    <row r="33" spans="1:7" s="87" customFormat="1" x14ac:dyDescent="0.2">
      <c r="A33" s="157">
        <v>44525</v>
      </c>
      <c r="B33" s="164" t="s">
        <v>227</v>
      </c>
      <c r="C33" s="165" t="s">
        <v>97</v>
      </c>
      <c r="D33" s="164" t="s">
        <v>228</v>
      </c>
      <c r="E33" s="166" t="s">
        <v>91</v>
      </c>
      <c r="F33" s="167"/>
      <c r="G33" s="171"/>
    </row>
    <row r="34" spans="1:7" s="87" customFormat="1" x14ac:dyDescent="0.2">
      <c r="A34" s="157">
        <v>44544</v>
      </c>
      <c r="B34" s="164" t="s">
        <v>229</v>
      </c>
      <c r="C34" s="165" t="s">
        <v>96</v>
      </c>
      <c r="D34" s="164" t="s">
        <v>230</v>
      </c>
      <c r="E34" s="166" t="s">
        <v>91</v>
      </c>
      <c r="F34" s="167"/>
      <c r="G34" s="171"/>
    </row>
    <row r="35" spans="1:7" s="87" customFormat="1" x14ac:dyDescent="0.2">
      <c r="A35" s="157">
        <v>44546</v>
      </c>
      <c r="B35" s="164" t="s">
        <v>213</v>
      </c>
      <c r="C35" s="165" t="s">
        <v>97</v>
      </c>
      <c r="D35" s="164" t="s">
        <v>214</v>
      </c>
      <c r="E35" s="166" t="s">
        <v>92</v>
      </c>
      <c r="F35" s="167"/>
      <c r="G35" s="171"/>
    </row>
    <row r="36" spans="1:7" s="87" customFormat="1" x14ac:dyDescent="0.2">
      <c r="A36" s="157">
        <v>44546</v>
      </c>
      <c r="B36" s="164" t="s">
        <v>231</v>
      </c>
      <c r="C36" s="165" t="s">
        <v>97</v>
      </c>
      <c r="D36" s="164" t="s">
        <v>232</v>
      </c>
      <c r="E36" s="166" t="s">
        <v>91</v>
      </c>
      <c r="F36" s="167"/>
      <c r="G36" s="171"/>
    </row>
    <row r="37" spans="1:7" s="87" customFormat="1" x14ac:dyDescent="0.2">
      <c r="A37" s="157">
        <v>44547</v>
      </c>
      <c r="B37" s="164" t="s">
        <v>235</v>
      </c>
      <c r="C37" s="165" t="s">
        <v>96</v>
      </c>
      <c r="D37" s="164" t="s">
        <v>236</v>
      </c>
      <c r="E37" s="166" t="s">
        <v>91</v>
      </c>
      <c r="F37" s="167" t="s">
        <v>237</v>
      </c>
      <c r="G37" s="171"/>
    </row>
    <row r="38" spans="1:7" s="87" customFormat="1" x14ac:dyDescent="0.2">
      <c r="A38" s="157">
        <v>44607</v>
      </c>
      <c r="B38" s="164" t="s">
        <v>240</v>
      </c>
      <c r="C38" s="165" t="s">
        <v>97</v>
      </c>
      <c r="D38" s="164" t="s">
        <v>241</v>
      </c>
      <c r="E38" s="166" t="s">
        <v>92</v>
      </c>
      <c r="F38" s="167"/>
      <c r="G38" s="171"/>
    </row>
    <row r="39" spans="1:7" s="87" customFormat="1" x14ac:dyDescent="0.2">
      <c r="A39" s="157">
        <v>44608</v>
      </c>
      <c r="B39" s="164" t="s">
        <v>233</v>
      </c>
      <c r="C39" s="165" t="s">
        <v>97</v>
      </c>
      <c r="D39" s="164" t="s">
        <v>234</v>
      </c>
      <c r="E39" s="166" t="s">
        <v>91</v>
      </c>
      <c r="F39" s="167"/>
      <c r="G39" s="171"/>
    </row>
    <row r="40" spans="1:7" s="87" customFormat="1" x14ac:dyDescent="0.2">
      <c r="A40" s="157">
        <v>44615</v>
      </c>
      <c r="B40" s="164" t="s">
        <v>242</v>
      </c>
      <c r="C40" s="165" t="s">
        <v>97</v>
      </c>
      <c r="D40" s="164" t="s">
        <v>243</v>
      </c>
      <c r="E40" s="166" t="s">
        <v>91</v>
      </c>
      <c r="F40" s="167"/>
      <c r="G40" s="171"/>
    </row>
    <row r="41" spans="1:7" s="87" customFormat="1" x14ac:dyDescent="0.2">
      <c r="A41" s="157">
        <v>44630</v>
      </c>
      <c r="B41" s="164" t="s">
        <v>244</v>
      </c>
      <c r="C41" s="165" t="s">
        <v>97</v>
      </c>
      <c r="D41" s="164" t="s">
        <v>245</v>
      </c>
      <c r="E41" s="166" t="s">
        <v>91</v>
      </c>
      <c r="F41" s="167"/>
      <c r="G41" s="171"/>
    </row>
    <row r="42" spans="1:7" s="87" customFormat="1" ht="25.5" x14ac:dyDescent="0.2">
      <c r="A42" s="157">
        <v>44643</v>
      </c>
      <c r="B42" s="164" t="s">
        <v>238</v>
      </c>
      <c r="C42" s="165" t="s">
        <v>97</v>
      </c>
      <c r="D42" s="164" t="s">
        <v>239</v>
      </c>
      <c r="E42" s="166" t="s">
        <v>91</v>
      </c>
      <c r="F42" s="167"/>
      <c r="G42" s="171"/>
    </row>
    <row r="43" spans="1:7" s="87" customFormat="1" x14ac:dyDescent="0.2">
      <c r="A43" s="157">
        <v>44650</v>
      </c>
      <c r="B43" s="164" t="s">
        <v>260</v>
      </c>
      <c r="C43" s="165" t="s">
        <v>97</v>
      </c>
      <c r="D43" s="164" t="s">
        <v>243</v>
      </c>
      <c r="E43" s="166" t="s">
        <v>91</v>
      </c>
      <c r="F43" s="167"/>
      <c r="G43" s="171"/>
    </row>
    <row r="44" spans="1:7" s="87" customFormat="1" x14ac:dyDescent="0.2">
      <c r="A44" s="157">
        <v>44698</v>
      </c>
      <c r="B44" s="164" t="s">
        <v>261</v>
      </c>
      <c r="C44" s="165" t="s">
        <v>96</v>
      </c>
      <c r="D44" s="164" t="s">
        <v>262</v>
      </c>
      <c r="E44" s="166" t="s">
        <v>91</v>
      </c>
      <c r="F44" s="167"/>
      <c r="G44" s="171"/>
    </row>
    <row r="45" spans="1:7" s="87" customFormat="1" ht="38.25" x14ac:dyDescent="0.2">
      <c r="A45" s="157">
        <v>44740</v>
      </c>
      <c r="B45" s="164" t="s">
        <v>248</v>
      </c>
      <c r="C45" s="165" t="s">
        <v>97</v>
      </c>
      <c r="D45" s="164" t="s">
        <v>249</v>
      </c>
      <c r="E45" s="166" t="s">
        <v>91</v>
      </c>
      <c r="F45" s="167"/>
      <c r="G45" s="171"/>
    </row>
    <row r="46" spans="1:7" s="87" customFormat="1" ht="25.5" x14ac:dyDescent="0.2">
      <c r="A46" s="157">
        <v>44741</v>
      </c>
      <c r="B46" s="164" t="s">
        <v>275</v>
      </c>
      <c r="C46" s="165" t="s">
        <v>96</v>
      </c>
      <c r="D46" s="164" t="s">
        <v>170</v>
      </c>
      <c r="E46" s="166" t="s">
        <v>91</v>
      </c>
      <c r="F46" s="167"/>
      <c r="G46" s="171"/>
    </row>
    <row r="47" spans="1:7" s="87" customFormat="1" ht="25.5" x14ac:dyDescent="0.2">
      <c r="A47" s="157">
        <v>44742</v>
      </c>
      <c r="B47" s="164" t="s">
        <v>276</v>
      </c>
      <c r="C47" s="165" t="s">
        <v>96</v>
      </c>
      <c r="D47" s="164" t="s">
        <v>170</v>
      </c>
      <c r="E47" s="166" t="s">
        <v>92</v>
      </c>
      <c r="F47" s="167"/>
      <c r="G47" s="171"/>
    </row>
    <row r="48" spans="1:7" s="87" customFormat="1" x14ac:dyDescent="0.2">
      <c r="A48" s="180"/>
      <c r="B48" s="181" t="s">
        <v>246</v>
      </c>
      <c r="C48" s="182"/>
      <c r="D48" s="183" t="s">
        <v>247</v>
      </c>
      <c r="E48" s="184"/>
      <c r="F48" s="185"/>
      <c r="G48" s="171"/>
    </row>
    <row r="49" spans="1:7" s="87" customFormat="1" x14ac:dyDescent="0.2">
      <c r="A49" s="157"/>
      <c r="B49" s="164"/>
      <c r="C49" s="165"/>
      <c r="D49" s="164"/>
      <c r="E49" s="166"/>
      <c r="F49" s="167"/>
      <c r="G49" s="171"/>
    </row>
    <row r="50" spans="1:7" s="87" customFormat="1" x14ac:dyDescent="0.2">
      <c r="A50" s="157"/>
      <c r="B50" s="164"/>
      <c r="C50" s="165"/>
      <c r="D50" s="164"/>
      <c r="E50" s="166"/>
      <c r="F50" s="167"/>
      <c r="G50" s="171"/>
    </row>
    <row r="51" spans="1:7" s="87" customFormat="1" x14ac:dyDescent="0.2">
      <c r="A51" s="157"/>
      <c r="B51" s="164"/>
      <c r="C51" s="165"/>
      <c r="D51" s="164"/>
      <c r="E51" s="166"/>
      <c r="F51" s="167"/>
      <c r="G51" s="171"/>
    </row>
    <row r="52" spans="1:7" s="87" customFormat="1" x14ac:dyDescent="0.2">
      <c r="A52" s="174"/>
      <c r="B52" s="175"/>
      <c r="C52" s="176"/>
      <c r="D52" s="177"/>
      <c r="E52" s="178"/>
      <c r="F52" s="179"/>
      <c r="G52" s="171"/>
    </row>
    <row r="53" spans="1:7" s="87" customFormat="1" x14ac:dyDescent="0.2">
      <c r="A53" s="174"/>
      <c r="B53" s="175"/>
      <c r="C53" s="176"/>
      <c r="D53" s="177"/>
      <c r="E53" s="178"/>
      <c r="F53" s="179"/>
      <c r="G53" s="171"/>
    </row>
    <row r="54" spans="1:7" s="87" customFormat="1" x14ac:dyDescent="0.2">
      <c r="A54" s="174"/>
      <c r="B54" s="175"/>
      <c r="C54" s="176"/>
      <c r="D54" s="177"/>
      <c r="E54" s="178"/>
      <c r="F54" s="179"/>
      <c r="G54" s="171"/>
    </row>
    <row r="55" spans="1:7" s="87" customFormat="1" x14ac:dyDescent="0.2">
      <c r="A55" s="174"/>
      <c r="B55" s="175"/>
      <c r="C55" s="176"/>
      <c r="D55" s="177"/>
      <c r="E55" s="178"/>
      <c r="F55" s="179"/>
      <c r="G55" s="171"/>
    </row>
    <row r="56" spans="1:7" s="87" customFormat="1" x14ac:dyDescent="0.2">
      <c r="A56" s="174"/>
      <c r="B56" s="175"/>
      <c r="C56" s="176"/>
      <c r="D56" s="177"/>
      <c r="E56" s="178"/>
      <c r="F56" s="179"/>
      <c r="G56" s="171"/>
    </row>
    <row r="57" spans="1:7" s="87" customFormat="1" x14ac:dyDescent="0.2">
      <c r="A57" s="174"/>
      <c r="B57" s="175"/>
      <c r="C57" s="176"/>
      <c r="D57" s="177"/>
      <c r="E57" s="178"/>
      <c r="F57" s="179"/>
      <c r="G57" s="171"/>
    </row>
    <row r="58" spans="1:7" s="87" customFormat="1" x14ac:dyDescent="0.2">
      <c r="A58" s="174"/>
      <c r="B58" s="175"/>
      <c r="C58" s="176"/>
      <c r="D58" s="177"/>
      <c r="E58" s="178"/>
      <c r="F58" s="179"/>
      <c r="G58" s="171"/>
    </row>
    <row r="59" spans="1:7" s="87" customFormat="1" x14ac:dyDescent="0.2">
      <c r="A59" s="133"/>
      <c r="B59" s="172"/>
      <c r="C59" s="140"/>
      <c r="D59" s="172"/>
      <c r="E59" s="141"/>
      <c r="F59" s="173"/>
      <c r="G59" s="171"/>
    </row>
    <row r="60" spans="1:7" s="87" customFormat="1" hidden="1" x14ac:dyDescent="0.2">
      <c r="A60" s="133"/>
      <c r="B60" s="138"/>
      <c r="C60" s="140"/>
      <c r="D60" s="138"/>
      <c r="E60" s="141"/>
      <c r="F60" s="139"/>
      <c r="G60" s="171"/>
    </row>
    <row r="61" spans="1:7" ht="34.5" customHeight="1" x14ac:dyDescent="0.2">
      <c r="A61" s="152" t="s">
        <v>162</v>
      </c>
      <c r="B61" s="153" t="s">
        <v>163</v>
      </c>
      <c r="C61" s="154">
        <f>C62+C63</f>
        <v>36</v>
      </c>
      <c r="D61" s="155" t="str">
        <f>IF(SUBTOTAL(3,C11:C60)=SUBTOTAL(103,C11:C60),'Summary and sign-off'!$A$48,'Summary and sign-off'!$A$49)</f>
        <v>Check - there are no hidden rows with data</v>
      </c>
      <c r="E61" s="193" t="str">
        <f>IF('Summary and sign-off'!F60='Summary and sign-off'!F54,'Summary and sign-off'!A52,'Summary and sign-off'!A50)</f>
        <v>Not all lines have an entry for "Description", "Was the gift accepted?" and "Estimated value in NZ$"</v>
      </c>
      <c r="F61" s="193"/>
      <c r="G61" s="171"/>
    </row>
    <row r="62" spans="1:7" ht="25.5" customHeight="1" x14ac:dyDescent="0.25">
      <c r="A62" s="89"/>
      <c r="B62" s="90" t="s">
        <v>96</v>
      </c>
      <c r="C62" s="91">
        <f>COUNTIF(C11:C60,'Summary and sign-off'!A45)</f>
        <v>14</v>
      </c>
      <c r="D62" s="17"/>
      <c r="E62" s="18"/>
      <c r="F62" s="19"/>
    </row>
    <row r="63" spans="1:7" ht="25.5" customHeight="1" x14ac:dyDescent="0.25">
      <c r="A63" s="89"/>
      <c r="B63" s="90" t="s">
        <v>97</v>
      </c>
      <c r="C63" s="91">
        <f>COUNTIF(C11:C60,'Summary and sign-off'!A46)</f>
        <v>22</v>
      </c>
      <c r="D63" s="17"/>
      <c r="E63" s="18"/>
      <c r="F63" s="19"/>
    </row>
    <row r="64" spans="1:7" x14ac:dyDescent="0.2">
      <c r="A64" s="20"/>
      <c r="B64" s="21"/>
      <c r="C64" s="20"/>
      <c r="D64" s="22"/>
      <c r="E64" s="22"/>
      <c r="F64" s="20"/>
    </row>
    <row r="65" spans="1:6" x14ac:dyDescent="0.2">
      <c r="A65" s="21" t="s">
        <v>152</v>
      </c>
      <c r="B65" s="21"/>
      <c r="C65" s="21"/>
      <c r="D65" s="21"/>
      <c r="E65" s="21"/>
      <c r="F65" s="21"/>
    </row>
    <row r="66" spans="1:6" ht="12.6" customHeight="1" x14ac:dyDescent="0.2">
      <c r="A66" s="23" t="s">
        <v>131</v>
      </c>
      <c r="B66" s="20"/>
      <c r="C66" s="20"/>
      <c r="D66" s="20"/>
      <c r="E66" s="20"/>
      <c r="F66" s="24"/>
    </row>
    <row r="67" spans="1:6" x14ac:dyDescent="0.2">
      <c r="A67" s="23" t="s">
        <v>79</v>
      </c>
      <c r="B67" s="25"/>
      <c r="C67" s="26"/>
      <c r="D67" s="26"/>
      <c r="E67" s="26"/>
      <c r="F67" s="27"/>
    </row>
    <row r="68" spans="1:6" x14ac:dyDescent="0.2">
      <c r="A68" s="23" t="s">
        <v>164</v>
      </c>
      <c r="B68" s="28"/>
      <c r="C68" s="28"/>
      <c r="D68" s="28"/>
      <c r="E68" s="28"/>
      <c r="F68" s="28"/>
    </row>
    <row r="69" spans="1:6" ht="12.75" customHeight="1" x14ac:dyDescent="0.2">
      <c r="A69" s="23" t="s">
        <v>165</v>
      </c>
      <c r="B69" s="20"/>
      <c r="C69" s="20"/>
      <c r="D69" s="20"/>
      <c r="E69" s="20"/>
      <c r="F69" s="20"/>
    </row>
    <row r="70" spans="1:6" ht="12.95" customHeight="1" x14ac:dyDescent="0.2">
      <c r="A70" s="29" t="s">
        <v>166</v>
      </c>
      <c r="B70" s="30"/>
      <c r="C70" s="30"/>
      <c r="D70" s="30"/>
      <c r="E70" s="30"/>
      <c r="F70" s="30"/>
    </row>
    <row r="71" spans="1:6" x14ac:dyDescent="0.2">
      <c r="A71" s="31" t="s">
        <v>167</v>
      </c>
      <c r="B71" s="32"/>
      <c r="C71" s="27"/>
      <c r="D71" s="27"/>
      <c r="E71" s="27"/>
      <c r="F71" s="27"/>
    </row>
    <row r="72" spans="1:6" ht="12.75" customHeight="1" x14ac:dyDescent="0.2">
      <c r="A72" s="31" t="s">
        <v>146</v>
      </c>
      <c r="B72" s="23"/>
      <c r="C72" s="33"/>
      <c r="D72" s="33"/>
      <c r="E72" s="33"/>
      <c r="F72" s="33"/>
    </row>
    <row r="73" spans="1:6" ht="12.75" customHeight="1" x14ac:dyDescent="0.2">
      <c r="A73" s="23"/>
      <c r="B73" s="23"/>
      <c r="C73" s="33"/>
      <c r="D73" s="33"/>
      <c r="E73" s="33"/>
      <c r="F73" s="33"/>
    </row>
    <row r="74" spans="1:6" ht="12.75" hidden="1" customHeight="1" x14ac:dyDescent="0.2">
      <c r="A74" s="23"/>
      <c r="B74" s="23"/>
      <c r="C74" s="33"/>
      <c r="D74" s="33"/>
      <c r="E74" s="33"/>
      <c r="F74" s="33"/>
    </row>
    <row r="75" spans="1:6" x14ac:dyDescent="0.2"/>
    <row r="76" spans="1:6" x14ac:dyDescent="0.2"/>
    <row r="77" spans="1:6" hidden="1" x14ac:dyDescent="0.2">
      <c r="A77" s="21"/>
      <c r="B77" s="21"/>
      <c r="C77" s="21"/>
      <c r="D77" s="21"/>
      <c r="E77" s="21"/>
      <c r="F77" s="21"/>
    </row>
    <row r="78" spans="1:6" hidden="1" x14ac:dyDescent="0.2">
      <c r="A78" s="21"/>
      <c r="B78" s="21"/>
      <c r="C78" s="21"/>
      <c r="D78" s="21"/>
      <c r="E78" s="21"/>
      <c r="F78" s="21"/>
    </row>
    <row r="79" spans="1:6" hidden="1" x14ac:dyDescent="0.2">
      <c r="A79" s="21"/>
      <c r="B79" s="21"/>
      <c r="C79" s="21"/>
      <c r="D79" s="21"/>
      <c r="E79" s="21"/>
      <c r="F79" s="21"/>
    </row>
    <row r="80" spans="1:6" hidden="1" x14ac:dyDescent="0.2">
      <c r="A80" s="21"/>
      <c r="B80" s="21"/>
      <c r="C80" s="21"/>
      <c r="D80" s="21"/>
      <c r="E80" s="21"/>
      <c r="F80" s="21"/>
    </row>
    <row r="81" spans="1:6" hidden="1" x14ac:dyDescent="0.2">
      <c r="A81" s="21"/>
      <c r="B81" s="21"/>
      <c r="C81" s="21"/>
      <c r="D81" s="21"/>
      <c r="E81" s="21"/>
      <c r="F81" s="21"/>
    </row>
    <row r="82" spans="1:6" x14ac:dyDescent="0.2"/>
    <row r="83" spans="1:6" x14ac:dyDescent="0.2"/>
    <row r="84" spans="1:6" x14ac:dyDescent="0.2"/>
    <row r="85" spans="1:6" x14ac:dyDescent="0.2"/>
    <row r="86" spans="1:6" x14ac:dyDescent="0.2"/>
    <row r="87" spans="1:6" x14ac:dyDescent="0.2"/>
    <row r="88" spans="1:6" x14ac:dyDescent="0.2"/>
    <row r="89" spans="1:6" x14ac:dyDescent="0.2"/>
    <row r="90" spans="1:6" x14ac:dyDescent="0.2"/>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sheetData>
  <sheetProtection sheet="1" formatCells="0" insertRows="0" deleteRows="0"/>
  <dataConsolidate/>
  <mergeCells count="10">
    <mergeCell ref="E61:F6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0 A11:A29"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0:A5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C11:C60</xm:sqref>
        </x14:dataValidation>
        <x14:dataValidation type="list" errorStyle="information" operator="greaterThan" allowBlank="1" showInputMessage="1" prompt="Provide specific $ value if possible" xr:uid="{00000000-0002-0000-0500-000003000000}">
          <x14:formula1>
            <xm:f>'Summary and sign-off'!$A$39:$A$44</xm:f>
          </x14:formula1>
          <xm:sqref>E11:E60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83226860</cp:keywords>
  <dc:description>Version 7 - for review by SIT - ready 2/10/18</dc:description>
  <cp:lastModifiedBy>Kate McDoanld</cp:lastModifiedBy>
  <cp:revision/>
  <dcterms:created xsi:type="dcterms:W3CDTF">2010-10-17T20:59:02Z</dcterms:created>
  <dcterms:modified xsi:type="dcterms:W3CDTF">2022-07-26T22:01:24Z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